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8296\AppData\Local\Microsoft\Windows\INetCache\Content.Outlook\N92TLST0\"/>
    </mc:Choice>
  </mc:AlternateContent>
  <xr:revisionPtr revIDLastSave="0" documentId="13_ncr:1_{0288B737-7CAC-4AC4-8A71-10FD5D76BBE8}" xr6:coauthVersionLast="47" xr6:coauthVersionMax="47" xr10:uidLastSave="{00000000-0000-0000-0000-000000000000}"/>
  <bookViews>
    <workbookView xWindow="-120" yWindow="-120" windowWidth="29040" windowHeight="15840" tabRatio="760" xr2:uid="{00000000-000D-0000-FFFF-FFFF00000000}"/>
  </bookViews>
  <sheets>
    <sheet name="aule info" sheetId="1" r:id="rId1"/>
    <sheet name="bilanciamento" sheetId="5" state="hidden" r:id="rId2"/>
    <sheet name="Foglio1" sheetId="21" state="hidden" r:id="rId3"/>
    <sheet name="plichi A3" sheetId="12" state="hidden" r:id="rId4"/>
    <sheet name="uffici_Resp" sheetId="19" state="hidden" r:id="rId5"/>
  </sheets>
  <definedNames>
    <definedName name="_xlnm._FilterDatabase" localSheetId="0" hidden="1">'aule info'!$A$10:$CN$42</definedName>
    <definedName name="_xlnm._FilterDatabase" localSheetId="3" hidden="1">'plichi A3'!$B$2:$M$40</definedName>
    <definedName name="_xlnm._FilterDatabase" localSheetId="4" hidden="1">uffici_Resp!$B$1:$C$1</definedName>
    <definedName name="_xlnm.Print_Area" localSheetId="3">'plichi A3'!$B$1:$M$40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1" i="1" l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CL8" i="1"/>
  <c r="CL2" i="1"/>
  <c r="CJ8" i="1"/>
  <c r="CJ2" i="1"/>
  <c r="CF2" i="1"/>
  <c r="CD2" i="1"/>
  <c r="BZ8" i="1"/>
  <c r="BZ2" i="1"/>
  <c r="BX2" i="1"/>
  <c r="BT8" i="1"/>
  <c r="BT2" i="1"/>
  <c r="BR2" i="1"/>
  <c r="AF9" i="1" l="1"/>
  <c r="BF2" i="1" l="1"/>
  <c r="AS2" i="1"/>
  <c r="AJ2" i="1"/>
  <c r="BL2" i="1"/>
  <c r="BJ2" i="1"/>
  <c r="AY2" i="1"/>
  <c r="AW2" i="1"/>
  <c r="AU2" i="1"/>
  <c r="AO2" i="1"/>
  <c r="AM2" i="1"/>
  <c r="BC5" i="1" l="1"/>
  <c r="BF8" i="1" l="1"/>
  <c r="BC8" i="1"/>
  <c r="AS8" i="1"/>
  <c r="AJ8" i="1"/>
  <c r="AF8" i="1"/>
  <c r="E30" i="21" l="1"/>
  <c r="D30" i="21"/>
  <c r="E29" i="21"/>
  <c r="D29" i="21"/>
  <c r="E28" i="21"/>
  <c r="D28" i="21"/>
  <c r="G28" i="21" s="1"/>
  <c r="E27" i="21"/>
  <c r="G27" i="21" s="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G19" i="21" s="1"/>
  <c r="E18" i="21"/>
  <c r="D18" i="21"/>
  <c r="E17" i="21"/>
  <c r="D17" i="21"/>
  <c r="E16" i="21"/>
  <c r="D16" i="21"/>
  <c r="E15" i="21"/>
  <c r="D15" i="21"/>
  <c r="G15" i="21" s="1"/>
  <c r="E14" i="21"/>
  <c r="D14" i="21"/>
  <c r="E13" i="21"/>
  <c r="D13" i="21"/>
  <c r="G12" i="21"/>
  <c r="E12" i="21"/>
  <c r="D12" i="21"/>
  <c r="E11" i="21"/>
  <c r="G11" i="21" s="1"/>
  <c r="D11" i="21"/>
  <c r="E10" i="21"/>
  <c r="D10" i="21"/>
  <c r="E9" i="21"/>
  <c r="D9" i="21"/>
  <c r="G9" i="21" s="1"/>
  <c r="E8" i="21"/>
  <c r="D8" i="21"/>
  <c r="G8" i="21" s="1"/>
  <c r="E7" i="21"/>
  <c r="D7" i="21"/>
  <c r="E6" i="21"/>
  <c r="D6" i="21"/>
  <c r="E5" i="21"/>
  <c r="D5" i="21"/>
  <c r="E4" i="21"/>
  <c r="D4" i="21"/>
  <c r="E3" i="21"/>
  <c r="D3" i="21"/>
  <c r="F15" i="5"/>
  <c r="L8" i="5"/>
  <c r="E8" i="5"/>
  <c r="C8" i="5"/>
  <c r="H8" i="5" s="1"/>
  <c r="E7" i="5"/>
  <c r="C7" i="5"/>
  <c r="H7" i="5" s="1"/>
  <c r="E6" i="5"/>
  <c r="C6" i="5"/>
  <c r="H6" i="5" s="1"/>
  <c r="E5" i="5"/>
  <c r="C5" i="5"/>
  <c r="H5" i="5" s="1"/>
  <c r="E4" i="5"/>
  <c r="C4" i="5"/>
  <c r="H4" i="5" s="1"/>
  <c r="E3" i="5"/>
  <c r="C3" i="5"/>
  <c r="H3" i="5" s="1"/>
  <c r="E2" i="5"/>
  <c r="C2" i="5"/>
  <c r="BG42" i="1"/>
  <c r="BD42" i="1"/>
  <c r="AA42" i="1"/>
  <c r="Z42" i="1"/>
  <c r="Y42" i="1"/>
  <c r="D42" i="1" s="1"/>
  <c r="V42" i="1"/>
  <c r="AC42" i="1" s="1"/>
  <c r="E42" i="1" s="1"/>
  <c r="BG41" i="1"/>
  <c r="BD41" i="1"/>
  <c r="AA41" i="1"/>
  <c r="Z41" i="1"/>
  <c r="Y41" i="1"/>
  <c r="D41" i="1" s="1"/>
  <c r="V41" i="1"/>
  <c r="AC41" i="1" s="1"/>
  <c r="E41" i="1" s="1"/>
  <c r="BG40" i="1"/>
  <c r="BD40" i="1"/>
  <c r="AA40" i="1"/>
  <c r="Z40" i="1"/>
  <c r="Y40" i="1"/>
  <c r="D40" i="1" s="1"/>
  <c r="V40" i="1"/>
  <c r="AC40" i="1" s="1"/>
  <c r="E40" i="1" s="1"/>
  <c r="BG39" i="1"/>
  <c r="BD39" i="1"/>
  <c r="AA39" i="1"/>
  <c r="Z39" i="1"/>
  <c r="Y39" i="1"/>
  <c r="D39" i="1" s="1"/>
  <c r="V39" i="1"/>
  <c r="AC39" i="1" s="1"/>
  <c r="E39" i="1" s="1"/>
  <c r="BG38" i="1"/>
  <c r="BD38" i="1"/>
  <c r="AA38" i="1"/>
  <c r="Z38" i="1"/>
  <c r="Y38" i="1"/>
  <c r="D38" i="1" s="1"/>
  <c r="V38" i="1"/>
  <c r="AC38" i="1" s="1"/>
  <c r="E38" i="1" s="1"/>
  <c r="BG37" i="1"/>
  <c r="BD37" i="1"/>
  <c r="AA37" i="1"/>
  <c r="Z37" i="1"/>
  <c r="Y37" i="1"/>
  <c r="D37" i="1" s="1"/>
  <c r="V37" i="1"/>
  <c r="AC37" i="1" s="1"/>
  <c r="E37" i="1" s="1"/>
  <c r="BG36" i="1"/>
  <c r="BD36" i="1"/>
  <c r="AA36" i="1"/>
  <c r="Z36" i="1"/>
  <c r="Y36" i="1"/>
  <c r="D36" i="1" s="1"/>
  <c r="V36" i="1"/>
  <c r="AC36" i="1" s="1"/>
  <c r="E36" i="1" s="1"/>
  <c r="BG35" i="1"/>
  <c r="BD35" i="1"/>
  <c r="AA35" i="1"/>
  <c r="Z35" i="1"/>
  <c r="Y35" i="1"/>
  <c r="D35" i="1" s="1"/>
  <c r="V35" i="1"/>
  <c r="AC35" i="1" s="1"/>
  <c r="E35" i="1" s="1"/>
  <c r="BG34" i="1"/>
  <c r="BD34" i="1"/>
  <c r="AA34" i="1"/>
  <c r="Z34" i="1"/>
  <c r="Y34" i="1"/>
  <c r="D34" i="1" s="1"/>
  <c r="V34" i="1"/>
  <c r="AC34" i="1" s="1"/>
  <c r="E34" i="1" s="1"/>
  <c r="BG33" i="1"/>
  <c r="BD33" i="1"/>
  <c r="AA33" i="1"/>
  <c r="Z33" i="1"/>
  <c r="Y33" i="1"/>
  <c r="D33" i="1" s="1"/>
  <c r="V33" i="1"/>
  <c r="AC33" i="1" s="1"/>
  <c r="E33" i="1" s="1"/>
  <c r="BG32" i="1"/>
  <c r="BD32" i="1"/>
  <c r="AA32" i="1"/>
  <c r="Z32" i="1"/>
  <c r="Y32" i="1"/>
  <c r="D32" i="1" s="1"/>
  <c r="V32" i="1"/>
  <c r="AC32" i="1" s="1"/>
  <c r="E32" i="1" s="1"/>
  <c r="BG31" i="1"/>
  <c r="BD31" i="1"/>
  <c r="AA31" i="1"/>
  <c r="Z31" i="1"/>
  <c r="Y31" i="1"/>
  <c r="D31" i="1" s="1"/>
  <c r="V31" i="1"/>
  <c r="AC31" i="1" s="1"/>
  <c r="E31" i="1" s="1"/>
  <c r="BG30" i="1"/>
  <c r="BD30" i="1"/>
  <c r="AA30" i="1"/>
  <c r="Z30" i="1"/>
  <c r="Y30" i="1"/>
  <c r="D30" i="1" s="1"/>
  <c r="V30" i="1"/>
  <c r="AC30" i="1" s="1"/>
  <c r="E30" i="1" s="1"/>
  <c r="BG29" i="1"/>
  <c r="BD29" i="1"/>
  <c r="AA29" i="1"/>
  <c r="Z29" i="1"/>
  <c r="Y29" i="1"/>
  <c r="D29" i="1" s="1"/>
  <c r="V29" i="1"/>
  <c r="AC29" i="1" s="1"/>
  <c r="E29" i="1" s="1"/>
  <c r="BG28" i="1"/>
  <c r="BD28" i="1"/>
  <c r="AA28" i="1"/>
  <c r="Z28" i="1"/>
  <c r="Y28" i="1"/>
  <c r="D28" i="1" s="1"/>
  <c r="V28" i="1"/>
  <c r="AC28" i="1" s="1"/>
  <c r="E28" i="1" s="1"/>
  <c r="BG27" i="1"/>
  <c r="BD27" i="1"/>
  <c r="AA27" i="1"/>
  <c r="Z27" i="1"/>
  <c r="Y27" i="1"/>
  <c r="D27" i="1" s="1"/>
  <c r="V27" i="1"/>
  <c r="AC27" i="1" s="1"/>
  <c r="E27" i="1" s="1"/>
  <c r="BG26" i="1"/>
  <c r="BD26" i="1"/>
  <c r="AA26" i="1"/>
  <c r="Z26" i="1"/>
  <c r="Y26" i="1"/>
  <c r="D26" i="1" s="1"/>
  <c r="V26" i="1"/>
  <c r="AC26" i="1" s="1"/>
  <c r="E26" i="1" s="1"/>
  <c r="BG25" i="1"/>
  <c r="BD25" i="1"/>
  <c r="AA25" i="1"/>
  <c r="Z25" i="1"/>
  <c r="Y25" i="1"/>
  <c r="D25" i="1" s="1"/>
  <c r="V25" i="1"/>
  <c r="AC25" i="1" s="1"/>
  <c r="E25" i="1" s="1"/>
  <c r="BG24" i="1"/>
  <c r="BD24" i="1"/>
  <c r="AA24" i="1"/>
  <c r="Z24" i="1"/>
  <c r="Y24" i="1"/>
  <c r="D24" i="1" s="1"/>
  <c r="V24" i="1"/>
  <c r="AC24" i="1" s="1"/>
  <c r="E24" i="1" s="1"/>
  <c r="BG23" i="1"/>
  <c r="BD23" i="1"/>
  <c r="AA23" i="1"/>
  <c r="Z23" i="1"/>
  <c r="Y23" i="1"/>
  <c r="D23" i="1" s="1"/>
  <c r="V23" i="1"/>
  <c r="AC23" i="1" s="1"/>
  <c r="E23" i="1" s="1"/>
  <c r="BG22" i="1"/>
  <c r="BD22" i="1"/>
  <c r="AA22" i="1"/>
  <c r="Z22" i="1"/>
  <c r="Y22" i="1"/>
  <c r="D22" i="1" s="1"/>
  <c r="V22" i="1"/>
  <c r="AC22" i="1" s="1"/>
  <c r="E22" i="1" s="1"/>
  <c r="BG21" i="1"/>
  <c r="BD21" i="1"/>
  <c r="AA21" i="1"/>
  <c r="Z21" i="1"/>
  <c r="Y21" i="1"/>
  <c r="D21" i="1" s="1"/>
  <c r="V21" i="1"/>
  <c r="AC21" i="1" s="1"/>
  <c r="E21" i="1" s="1"/>
  <c r="BG20" i="1"/>
  <c r="BD20" i="1"/>
  <c r="AA20" i="1"/>
  <c r="Z20" i="1"/>
  <c r="Y20" i="1"/>
  <c r="D20" i="1" s="1"/>
  <c r="V20" i="1"/>
  <c r="AC20" i="1" s="1"/>
  <c r="E20" i="1" s="1"/>
  <c r="BG19" i="1"/>
  <c r="BD19" i="1"/>
  <c r="AA19" i="1"/>
  <c r="Z19" i="1"/>
  <c r="Y19" i="1"/>
  <c r="D19" i="1" s="1"/>
  <c r="V19" i="1"/>
  <c r="AC19" i="1" s="1"/>
  <c r="E19" i="1" s="1"/>
  <c r="BG18" i="1"/>
  <c r="BD18" i="1"/>
  <c r="AA18" i="1"/>
  <c r="Z18" i="1"/>
  <c r="Y18" i="1"/>
  <c r="D18" i="1" s="1"/>
  <c r="V18" i="1"/>
  <c r="AC18" i="1" s="1"/>
  <c r="E18" i="1" s="1"/>
  <c r="BG17" i="1"/>
  <c r="BD17" i="1"/>
  <c r="AA17" i="1"/>
  <c r="Z17" i="1"/>
  <c r="Y17" i="1"/>
  <c r="D17" i="1" s="1"/>
  <c r="V17" i="1"/>
  <c r="AC17" i="1" s="1"/>
  <c r="E17" i="1" s="1"/>
  <c r="BG16" i="1"/>
  <c r="BD16" i="1"/>
  <c r="AA16" i="1"/>
  <c r="Z16" i="1"/>
  <c r="Y16" i="1"/>
  <c r="D16" i="1" s="1"/>
  <c r="V16" i="1"/>
  <c r="AC16" i="1" s="1"/>
  <c r="E16" i="1" s="1"/>
  <c r="BG15" i="1"/>
  <c r="BD15" i="1"/>
  <c r="AA15" i="1"/>
  <c r="Z15" i="1"/>
  <c r="Y15" i="1"/>
  <c r="D15" i="1" s="1"/>
  <c r="V15" i="1"/>
  <c r="AC15" i="1" s="1"/>
  <c r="E15" i="1" s="1"/>
  <c r="BG14" i="1"/>
  <c r="BD14" i="1"/>
  <c r="AA14" i="1"/>
  <c r="Z14" i="1"/>
  <c r="Y14" i="1"/>
  <c r="D14" i="1" s="1"/>
  <c r="V14" i="1"/>
  <c r="AC14" i="1" s="1"/>
  <c r="E14" i="1" s="1"/>
  <c r="BG13" i="1"/>
  <c r="BD13" i="1"/>
  <c r="AA13" i="1"/>
  <c r="Z13" i="1"/>
  <c r="Y13" i="1"/>
  <c r="D13" i="1" s="1"/>
  <c r="V13" i="1"/>
  <c r="AC13" i="1" s="1"/>
  <c r="E13" i="1" s="1"/>
  <c r="BG12" i="1"/>
  <c r="BD12" i="1"/>
  <c r="AA12" i="1"/>
  <c r="Z12" i="1"/>
  <c r="Y12" i="1"/>
  <c r="D12" i="1" s="1"/>
  <c r="V12" i="1"/>
  <c r="AC12" i="1" s="1"/>
  <c r="E12" i="1" s="1"/>
  <c r="BG11" i="1"/>
  <c r="BD11" i="1"/>
  <c r="AA11" i="1"/>
  <c r="Z11" i="1"/>
  <c r="Y11" i="1"/>
  <c r="D11" i="1" s="1"/>
  <c r="V11" i="1"/>
  <c r="AC11" i="1" s="1"/>
  <c r="E11" i="1" s="1"/>
  <c r="BH5" i="1"/>
  <c r="BE5" i="1"/>
  <c r="F4" i="1"/>
  <c r="BC2" i="1"/>
  <c r="AI13" i="1" l="1"/>
  <c r="AD13" i="1" s="1"/>
  <c r="AI17" i="1"/>
  <c r="AD17" i="1" s="1"/>
  <c r="AI21" i="1"/>
  <c r="AD21" i="1" s="1"/>
  <c r="AI25" i="1"/>
  <c r="AD25" i="1" s="1"/>
  <c r="AI29" i="1"/>
  <c r="AD29" i="1" s="1"/>
  <c r="AI33" i="1"/>
  <c r="AD33" i="1" s="1"/>
  <c r="AI37" i="1"/>
  <c r="AD37" i="1" s="1"/>
  <c r="AI41" i="1"/>
  <c r="AD41" i="1" s="1"/>
  <c r="AI12" i="1"/>
  <c r="AD12" i="1" s="1"/>
  <c r="AI16" i="1"/>
  <c r="AD16" i="1" s="1"/>
  <c r="AI20" i="1"/>
  <c r="AD20" i="1" s="1"/>
  <c r="AI24" i="1"/>
  <c r="AD24" i="1" s="1"/>
  <c r="AI28" i="1"/>
  <c r="AD28" i="1" s="1"/>
  <c r="AI32" i="1"/>
  <c r="AD32" i="1" s="1"/>
  <c r="AI36" i="1"/>
  <c r="AD36" i="1" s="1"/>
  <c r="AI40" i="1"/>
  <c r="AD40" i="1" s="1"/>
  <c r="AI14" i="1"/>
  <c r="AD14" i="1" s="1"/>
  <c r="AI18" i="1"/>
  <c r="AD18" i="1" s="1"/>
  <c r="AI22" i="1"/>
  <c r="AD22" i="1" s="1"/>
  <c r="AI26" i="1"/>
  <c r="AD26" i="1" s="1"/>
  <c r="AI30" i="1"/>
  <c r="AD30" i="1" s="1"/>
  <c r="AI34" i="1"/>
  <c r="AD34" i="1" s="1"/>
  <c r="AI38" i="1"/>
  <c r="AD38" i="1" s="1"/>
  <c r="AI42" i="1"/>
  <c r="AD42" i="1" s="1"/>
  <c r="BZ5" i="1"/>
  <c r="BX5" i="1"/>
  <c r="CJ5" i="1"/>
  <c r="CL5" i="1"/>
  <c r="AI11" i="1"/>
  <c r="AD11" i="1" s="1"/>
  <c r="AI15" i="1"/>
  <c r="AD15" i="1" s="1"/>
  <c r="AI19" i="1"/>
  <c r="AD19" i="1" s="1"/>
  <c r="AI23" i="1"/>
  <c r="AD23" i="1" s="1"/>
  <c r="AI27" i="1"/>
  <c r="AD27" i="1" s="1"/>
  <c r="AI31" i="1"/>
  <c r="AD31" i="1" s="1"/>
  <c r="AI35" i="1"/>
  <c r="AD35" i="1" s="1"/>
  <c r="AI39" i="1"/>
  <c r="AD39" i="1" s="1"/>
  <c r="BT5" i="1"/>
  <c r="BR5" i="1"/>
  <c r="CF5" i="1"/>
  <c r="CD5" i="1"/>
  <c r="G20" i="21"/>
  <c r="G17" i="21"/>
  <c r="G25" i="21"/>
  <c r="G3" i="21"/>
  <c r="G4" i="21"/>
  <c r="G23" i="21"/>
  <c r="AJ5" i="1"/>
  <c r="BF5" i="1"/>
  <c r="AS5" i="1"/>
  <c r="BL5" i="1"/>
  <c r="AY5" i="1"/>
  <c r="BJ5" i="1"/>
  <c r="G14" i="21"/>
  <c r="G18" i="21"/>
  <c r="G21" i="21"/>
  <c r="G5" i="21"/>
  <c r="G22" i="21"/>
  <c r="G16" i="21"/>
  <c r="G26" i="21"/>
  <c r="G29" i="21"/>
  <c r="G6" i="21"/>
  <c r="G10" i="21"/>
  <c r="G13" i="21"/>
  <c r="G30" i="21"/>
  <c r="G7" i="21"/>
  <c r="G24" i="21"/>
  <c r="AW5" i="1"/>
  <c r="AU5" i="1"/>
  <c r="AO5" i="1"/>
  <c r="AM5" i="1"/>
  <c r="E9" i="5"/>
  <c r="AB32" i="1"/>
  <c r="AB35" i="1"/>
  <c r="AB36" i="1"/>
  <c r="AB17" i="1"/>
  <c r="AB25" i="1"/>
  <c r="AB37" i="1"/>
  <c r="AB23" i="1"/>
  <c r="AB31" i="1"/>
  <c r="AB39" i="1"/>
  <c r="AB13" i="1"/>
  <c r="AB27" i="1"/>
  <c r="AB24" i="1"/>
  <c r="AB38" i="1"/>
  <c r="C9" i="5"/>
  <c r="AB15" i="1"/>
  <c r="AB16" i="1"/>
  <c r="AB29" i="1"/>
  <c r="AB33" i="1"/>
  <c r="AB11" i="1"/>
  <c r="D2" i="5"/>
  <c r="F2" i="5" s="1"/>
  <c r="AA9" i="1"/>
  <c r="CN2" i="1"/>
  <c r="D6" i="5"/>
  <c r="F6" i="5" s="1"/>
  <c r="D3" i="5"/>
  <c r="F3" i="5" s="1"/>
  <c r="AB41" i="1"/>
  <c r="AB12" i="1"/>
  <c r="AB19" i="1"/>
  <c r="AB21" i="1"/>
  <c r="AB28" i="1"/>
  <c r="AB42" i="1"/>
  <c r="D7" i="5"/>
  <c r="F7" i="5" s="1"/>
  <c r="AB20" i="1"/>
  <c r="AB34" i="1"/>
  <c r="AB40" i="1"/>
  <c r="AB14" i="1"/>
  <c r="AB22" i="1"/>
  <c r="AB30" i="1"/>
  <c r="Y9" i="1"/>
  <c r="Z9" i="1"/>
  <c r="D4" i="5"/>
  <c r="F4" i="5" s="1"/>
  <c r="D5" i="5"/>
  <c r="F5" i="5" s="1"/>
  <c r="AB18" i="1"/>
  <c r="AB26" i="1"/>
  <c r="D8" i="5"/>
  <c r="F8" i="5" s="1"/>
  <c r="H2" i="5"/>
  <c r="H9" i="5" s="1"/>
  <c r="AD9" i="1" l="1"/>
  <c r="D9" i="5"/>
  <c r="F9" i="5" s="1"/>
</calcChain>
</file>

<file path=xl/sharedStrings.xml><?xml version="1.0" encoding="utf-8"?>
<sst xmlns="http://schemas.openxmlformats.org/spreadsheetml/2006/main" count="884" uniqueCount="386">
  <si>
    <t>PROV</t>
  </si>
  <si>
    <t>CICLO</t>
  </si>
  <si>
    <t>DENOMINAZIONE</t>
  </si>
  <si>
    <t>COMUNE</t>
  </si>
  <si>
    <t>INDIRIZZO</t>
  </si>
  <si>
    <t>TEL ISTITUTO</t>
  </si>
  <si>
    <t>EMAIL ISTITUTO</t>
  </si>
  <si>
    <t>AULA</t>
  </si>
  <si>
    <t>INDIRIZZO AULA</t>
  </si>
  <si>
    <t>COMUNE AULA</t>
  </si>
  <si>
    <t>INDICAZIONI</t>
  </si>
  <si>
    <t>POSTI DICH.</t>
  </si>
  <si>
    <t>POSTI COLL.</t>
  </si>
  <si>
    <t>SIST.OP.</t>
  </si>
  <si>
    <t>CONN.</t>
  </si>
  <si>
    <t>STAMPANTE</t>
  </si>
  <si>
    <t>ACC. FACILITATO</t>
  </si>
  <si>
    <t>NOTE ACC. FACILITATO</t>
  </si>
  <si>
    <t>BELLUNO</t>
  </si>
  <si>
    <t>Laboratorio informatico</t>
  </si>
  <si>
    <t>Windows 10</t>
  </si>
  <si>
    <t>Adsl maggiore di 2 mega</t>
  </si>
  <si>
    <t>Piano Terra</t>
  </si>
  <si>
    <t>Adsl fino a 2 mega</t>
  </si>
  <si>
    <t>Primo piano</t>
  </si>
  <si>
    <t>Fibra ottica</t>
  </si>
  <si>
    <t>SECONDO PIANO</t>
  </si>
  <si>
    <t>Laboratorio multimediale</t>
  </si>
  <si>
    <t>primo piano</t>
  </si>
  <si>
    <t>Windows 7</t>
  </si>
  <si>
    <t>PADOVA</t>
  </si>
  <si>
    <t>PIANO TERRA</t>
  </si>
  <si>
    <t>piano terra</t>
  </si>
  <si>
    <t>Primo Piano</t>
  </si>
  <si>
    <t>Laboratorio Informatica 1</t>
  </si>
  <si>
    <t>Altro</t>
  </si>
  <si>
    <t>ROVIGO</t>
  </si>
  <si>
    <t>Laboratorio Informatico</t>
  </si>
  <si>
    <t>LABORATORIO INFORMATICA 2</t>
  </si>
  <si>
    <t>Piano Primo</t>
  </si>
  <si>
    <t>1° piano</t>
  </si>
  <si>
    <t>TREVISO</t>
  </si>
  <si>
    <t>LABORATORIO INFORMATICA</t>
  </si>
  <si>
    <t>LABORATORIO INFORMATICO</t>
  </si>
  <si>
    <t>PIANO PRIMO</t>
  </si>
  <si>
    <t>secondo</t>
  </si>
  <si>
    <t>VENEZIA</t>
  </si>
  <si>
    <t>SAN DONA' DI PIAVE</t>
  </si>
  <si>
    <t>VEIC84400D</t>
  </si>
  <si>
    <t>SILVIO TRENTIN</t>
  </si>
  <si>
    <t>VIA CAVALLETTO N. 16</t>
  </si>
  <si>
    <t>VEIC84400D@istruzione.it</t>
  </si>
  <si>
    <t>VEIC845009</t>
  </si>
  <si>
    <t>DON LORENZO MILANI</t>
  </si>
  <si>
    <t>VIA VICINALE VOLPI N. 22</t>
  </si>
  <si>
    <t>VEIC845009@istruzione.it</t>
  </si>
  <si>
    <t>Aula informatica secondaria</t>
  </si>
  <si>
    <t>Vicolo Volpi 22</t>
  </si>
  <si>
    <t>PORTOGRUARO</t>
  </si>
  <si>
    <t>VEIS018005</t>
  </si>
  <si>
    <t>" ANDREA GRITTI "</t>
  </si>
  <si>
    <t>VIA LUDOVICO ANTONIO MURATORI 7</t>
  </si>
  <si>
    <t>VEIS018005@istruzione.it</t>
  </si>
  <si>
    <t>LABORATORIO INFORMATICA 1</t>
  </si>
  <si>
    <t>Via Muratori 7</t>
  </si>
  <si>
    <t>secondo piano</t>
  </si>
  <si>
    <t>VEIS019001</t>
  </si>
  <si>
    <t>ANTONIO PACINOTTI</t>
  </si>
  <si>
    <t>VIA CANEVE N. 93</t>
  </si>
  <si>
    <t>VEIS019001@istruzione.it</t>
  </si>
  <si>
    <t>GALILEO GALILEI</t>
  </si>
  <si>
    <t>VETD06000R</t>
  </si>
  <si>
    <t>MARIA LAZZARI</t>
  </si>
  <si>
    <t>VIA CURZIO FRASIO N. 27</t>
  </si>
  <si>
    <t>Laboratorio di informatica 2</t>
  </si>
  <si>
    <t>via Curzio Frasio 27</t>
  </si>
  <si>
    <t>DOLO</t>
  </si>
  <si>
    <t>Piano Terra Blocco Ovest</t>
  </si>
  <si>
    <t>Aula facilmente accessibile</t>
  </si>
  <si>
    <t>Laboratorio di informatica 1</t>
  </si>
  <si>
    <t>VETF04000T</t>
  </si>
  <si>
    <t>CARLO ZUCCANTE</t>
  </si>
  <si>
    <t>VIA BAGLIONI N. 22</t>
  </si>
  <si>
    <t>Via baglioni 22</t>
  </si>
  <si>
    <t>LAS</t>
  </si>
  <si>
    <t>Piano Terra Rialzato con servo scala per studenti con disabilità</t>
  </si>
  <si>
    <t>VETF060003</t>
  </si>
  <si>
    <t>VITO VOLTERRA</t>
  </si>
  <si>
    <t>VIA MILANO N. 9</t>
  </si>
  <si>
    <t>VETF060003@istruzione.it</t>
  </si>
  <si>
    <t>LIA1</t>
  </si>
  <si>
    <t>LIA2</t>
  </si>
  <si>
    <t>VICENZA</t>
  </si>
  <si>
    <t>Aula Informatica</t>
  </si>
  <si>
    <t>VIIC82200X</t>
  </si>
  <si>
    <t>VIIC885003</t>
  </si>
  <si>
    <t>VIIS013009</t>
  </si>
  <si>
    <t>VIPC010004</t>
  </si>
  <si>
    <t>VIPC04000X</t>
  </si>
  <si>
    <t>VIPS02000T</t>
  </si>
  <si>
    <t>VIRI05000V</t>
  </si>
  <si>
    <t>VITD030008</t>
  </si>
  <si>
    <t>VITD05000D</t>
  </si>
  <si>
    <t>VITD09000X</t>
  </si>
  <si>
    <t>VITF06000A</t>
  </si>
  <si>
    <t>VERONA</t>
  </si>
  <si>
    <t>LABORATORIO LINGUISTICO</t>
  </si>
  <si>
    <t>NUM. RESP. AULA</t>
  </si>
  <si>
    <t>DIRIGENZA</t>
  </si>
  <si>
    <t>M</t>
  </si>
  <si>
    <t>P</t>
  </si>
  <si>
    <t>A008</t>
  </si>
  <si>
    <t>A009</t>
  </si>
  <si>
    <t>A042</t>
  </si>
  <si>
    <t>B015</t>
  </si>
  <si>
    <t>VE</t>
  </si>
  <si>
    <t>TV</t>
  </si>
  <si>
    <t>PD</t>
  </si>
  <si>
    <t>turno</t>
  </si>
  <si>
    <t>candidati</t>
  </si>
  <si>
    <t>aule</t>
  </si>
  <si>
    <t>A012</t>
  </si>
  <si>
    <t>A060</t>
  </si>
  <si>
    <t>VI</t>
  </si>
  <si>
    <t>RO</t>
  </si>
  <si>
    <t>CRITICITA'</t>
  </si>
  <si>
    <t>A030</t>
  </si>
  <si>
    <t>A034</t>
  </si>
  <si>
    <t>B017</t>
  </si>
  <si>
    <t>AB24</t>
  </si>
  <si>
    <t>A005</t>
  </si>
  <si>
    <t>A041</t>
  </si>
  <si>
    <t>B022</t>
  </si>
  <si>
    <t>BL</t>
  </si>
  <si>
    <t>A001</t>
  </si>
  <si>
    <t>AB25</t>
  </si>
  <si>
    <t>A049</t>
  </si>
  <si>
    <t>VR</t>
  </si>
  <si>
    <t>A048</t>
  </si>
  <si>
    <t>A027</t>
  </si>
  <si>
    <t>ID AULA</t>
  </si>
  <si>
    <t>A026</t>
  </si>
  <si>
    <t>A050</t>
  </si>
  <si>
    <t>A022</t>
  </si>
  <si>
    <t>A045</t>
  </si>
  <si>
    <t>A028</t>
  </si>
  <si>
    <t>B011</t>
  </si>
  <si>
    <t>AD25</t>
  </si>
  <si>
    <t>A017</t>
  </si>
  <si>
    <t>B012</t>
  </si>
  <si>
    <t>A047</t>
  </si>
  <si>
    <t>A021</t>
  </si>
  <si>
    <t>A032</t>
  </si>
  <si>
    <t>A040</t>
  </si>
  <si>
    <t>A051</t>
  </si>
  <si>
    <t>A020</t>
  </si>
  <si>
    <t>B016</t>
  </si>
  <si>
    <t>A037</t>
  </si>
  <si>
    <t>ADMM</t>
  </si>
  <si>
    <t>ADSS</t>
  </si>
  <si>
    <t>A010</t>
  </si>
  <si>
    <t>SI</t>
  </si>
  <si>
    <t>Laboratorio informatica</t>
  </si>
  <si>
    <t>VEIS02800Q</t>
  </si>
  <si>
    <t>I.I.S. "8 MARZO-LORENZ"</t>
  </si>
  <si>
    <t>VIA MATTEOTTI 42/A/3</t>
  </si>
  <si>
    <t>VEIS02800Q@istruzione.it</t>
  </si>
  <si>
    <t>MIRANO</t>
  </si>
  <si>
    <t>INFORMATICA BIENNIO</t>
  </si>
  <si>
    <t>VIIS006006</t>
  </si>
  <si>
    <t>IMPIEGO AULA</t>
  </si>
  <si>
    <t>POSTI</t>
  </si>
  <si>
    <t>DISTRIB CANDID</t>
  </si>
  <si>
    <t>posti selezionati</t>
  </si>
  <si>
    <t>DIR</t>
  </si>
  <si>
    <t>MAX CAND</t>
  </si>
  <si>
    <t>DISCIPLINE GEOMETRICHE, ARCHITETTURA, DESIGN D"ARREDAMENTO E SCENOTECNICA</t>
  </si>
  <si>
    <t>22-ott-20</t>
  </si>
  <si>
    <t>DISCIPLINE GRAFICHE, PITTORICHE E SCENOGRAFICHE</t>
  </si>
  <si>
    <t>SCIENZE E TECNOLOGIE MECCANICHE</t>
  </si>
  <si>
    <t>LABORATORI DI SCIENZE E TECNOLOGIE ELETTRICHE ED ELETTRONICHE</t>
  </si>
  <si>
    <t>DISCIPLINE LETTERARIE NEGLI ISTITUTI DI ISTRUZIONE SECONDARIA DI II GRADO</t>
  </si>
  <si>
    <t>26-ott-20</t>
  </si>
  <si>
    <t>TECNOLOGIA NELLA SCUOLA SECONDARIA DI I GRADO</t>
  </si>
  <si>
    <t>MUSICA NELLA SCUOLA SECONDARIA DI I GRADO</t>
  </si>
  <si>
    <t>27-ott-20</t>
  </si>
  <si>
    <t>SCIENZE E TECNOLOGIE CHIMICHE</t>
  </si>
  <si>
    <t>LABORATORI DI SCIENZE E TECNOLOGIE MECCANICHE</t>
  </si>
  <si>
    <t>LINGUE E CULTURE STRANIERE NEGLI ISTITUTI DI ISTRUZIONE DI II GRADO (INGLESE)</t>
  </si>
  <si>
    <t>DESIGN DEL TESSUTO E DELLA MODA</t>
  </si>
  <si>
    <t>SCIENZE E TECNOLOGIE INFORMATICHE</t>
  </si>
  <si>
    <t>LABORATORI DI TECNOLOGIE E TECNICHE DELLE COMUNICAZIONI MULTIMEDIALI</t>
  </si>
  <si>
    <t>ARTE E IMMAGINE NELLA SCUOLA SECONDARIA DI I GRADO</t>
  </si>
  <si>
    <t>28-ott-20</t>
  </si>
  <si>
    <t>LINGUA INGLESE E SECONDA LINGUA COMUNITARIA NELLA SCUOLA SECONDARIA  I GRADO (INGLESE)</t>
  </si>
  <si>
    <t>SCIENZE MOTORIE E SPORTIVE NELLA SCUOLA SECONDARIA DI I GRADO</t>
  </si>
  <si>
    <t>29-ott-20</t>
  </si>
  <si>
    <t>SCIENZE MOTORIE E SPORTIVE NEGLI ISTITUTI DI ISTRUZIONE SECONDARIA DI II GRADO</t>
  </si>
  <si>
    <t>30-ott-20</t>
  </si>
  <si>
    <t>MATEMATICA E FISICA</t>
  </si>
  <si>
    <t>MATEMATICA</t>
  </si>
  <si>
    <t>SCIENZE NATURALI, CHIMICHE E BIOLOGICHE</t>
  </si>
  <si>
    <t>ITALIANO, STORIA, GEOGRAFIA NELLA SCUOLA SECONDARIA DI I GRADO</t>
  </si>
  <si>
    <t>SCIENZE ECONOMICO-AZIENDALI</t>
  </si>
  <si>
    <t>MATEMATICA E SCIENZE</t>
  </si>
  <si>
    <t>LINGUA INGLESE E SECONDA LINGUA COMUNITARIA NELLA SCUOLA SECONDARIA  I GRADO (TEDESCO)</t>
  </si>
  <si>
    <t>LABORATORI DI SCIENZE E TECNOLOGIE AGRARIE</t>
  </si>
  <si>
    <t>DISEGNO E STORIA DELL"ARTE NEGLI ISTITUTI DI ISTRUZIONE SECONDARIA DI II GRADO</t>
  </si>
  <si>
    <t>LABORATORI DI SCIENZE E TECNOLOGIE CHIMICHE E MICROBIOLOGICHE</t>
  </si>
  <si>
    <t>SCIENZE MATEMATICHE APPLICATE</t>
  </si>
  <si>
    <t>GEOGRAFIA</t>
  </si>
  <si>
    <t>Data</t>
  </si>
  <si>
    <t>clc</t>
  </si>
  <si>
    <t>Mattina</t>
  </si>
  <si>
    <t>Pomeriggio</t>
  </si>
  <si>
    <t>SCIENZE DELLA GEOLOGIA E DELLA MINERALOGIA</t>
  </si>
  <si>
    <t>SCIENZE E TECNOLOGIE ELETTRICHE ED ELETTRONICHE</t>
  </si>
  <si>
    <t>SCIENZE, TECNOLOGIE E TECNICHE AGRARIE</t>
  </si>
  <si>
    <t>FISICA</t>
  </si>
  <si>
    <t>LABORATORI DI SCIENZE E TECNOLOGIE INFORMATICHE</t>
  </si>
  <si>
    <t>SCIENZE E TECNOLOGIE DELLE COSTRUZIONI TECNOLOGIE E TECNICHE DI RAPPRESENTAZIONE GRAFICA</t>
  </si>
  <si>
    <t>SOSTEGNO SCUOLA SECONDARIA I GRADO</t>
  </si>
  <si>
    <t>SOSTEGNO SCUOLA SECONDARIA II GRADO</t>
  </si>
  <si>
    <t>DISCIPLINE GRAFICO-PUBBLICITARIE</t>
  </si>
  <si>
    <t>Ufficio resp. Procedura</t>
  </si>
  <si>
    <t>AULE impiegate</t>
  </si>
  <si>
    <t>Per ogni aula impiegata, 1 plico A3 da restituire dopo la prova</t>
  </si>
  <si>
    <t>Ufficio responsabile procedura</t>
  </si>
  <si>
    <t>Classe 
di concorso</t>
  </si>
  <si>
    <t>AULA INFORMATICA</t>
  </si>
  <si>
    <t>JESOLO</t>
  </si>
  <si>
    <t>VEIC82200L</t>
  </si>
  <si>
    <t>ANGELO RONCALLI</t>
  </si>
  <si>
    <t>VIA ROMA N. 21</t>
  </si>
  <si>
    <t>VEIC82200L@istruzione.it</t>
  </si>
  <si>
    <t>VIA ROMA 21</t>
  </si>
  <si>
    <t>QUARTO D'ALTINO</t>
  </si>
  <si>
    <t>VEIC84200T</t>
  </si>
  <si>
    <t>SAN GIROLAMO</t>
  </si>
  <si>
    <t>SESTIERE DI CANNAREGIO N. 3022/A</t>
  </si>
  <si>
    <t>VEIC84200T@istruzione.it</t>
  </si>
  <si>
    <t>CANNAREGIO 6167</t>
  </si>
  <si>
    <t>2^ PIANO</t>
  </si>
  <si>
    <t>TASTIERA FACILITATA+SWITCH CLICK</t>
  </si>
  <si>
    <t>VEIC85700G</t>
  </si>
  <si>
    <t>I.C. MIRANO 2</t>
  </si>
  <si>
    <t>VEIC85700G@istruzione.it</t>
  </si>
  <si>
    <t>Via Giudecca 24</t>
  </si>
  <si>
    <t>VEIS00300B</t>
  </si>
  <si>
    <t>ETTORE MAJORANA</t>
  </si>
  <si>
    <t>VIA MATTEOTTI, 35</t>
  </si>
  <si>
    <t>VEIS00300B@istruzione.it</t>
  </si>
  <si>
    <t>TAVOLO</t>
  </si>
  <si>
    <t>AULA 59 - Laboratorio Multimediale</t>
  </si>
  <si>
    <t>VIA MATTEOTTI, 44</t>
  </si>
  <si>
    <t>PIANO TERRA MOD 13</t>
  </si>
  <si>
    <t>Via Caneve, 93</t>
  </si>
  <si>
    <t>PianoTerra</t>
  </si>
  <si>
    <t>CED2</t>
  </si>
  <si>
    <t>Via Matteotti, 42A/3</t>
  </si>
  <si>
    <t>VEPM030006</t>
  </si>
  <si>
    <t>MARCO BELLI</t>
  </si>
  <si>
    <t>PIAZZA MARCONI N. 10</t>
  </si>
  <si>
    <t>VEPM030006@istruzione.it</t>
  </si>
  <si>
    <t>piazza Marconi, 10</t>
  </si>
  <si>
    <t>AULA 301 - 1° PIANO CHOMSKY</t>
  </si>
  <si>
    <t>VEPS07000G</t>
  </si>
  <si>
    <t>VEPS07000G@istruzione.it</t>
  </si>
  <si>
    <t>LABORATORIO MULTIDISCIPLINARE</t>
  </si>
  <si>
    <t>VIA CURZIO FRASIO 27</t>
  </si>
  <si>
    <t>VERH020008</t>
  </si>
  <si>
    <t>ELENA CORNARO</t>
  </si>
  <si>
    <t>VIALE MARTIN LUTHER KING N. 5</t>
  </si>
  <si>
    <t>VERH020008@istruzione.it</t>
  </si>
  <si>
    <t>laboratorio informatica 4</t>
  </si>
  <si>
    <t>Viale Martin Luther King, 5</t>
  </si>
  <si>
    <t>Piano Terra lotto 2</t>
  </si>
  <si>
    <t>VERH03000V</t>
  </si>
  <si>
    <t>CESARE MUSATTI</t>
  </si>
  <si>
    <t>VIA CURZIO FRASIO, 27</t>
  </si>
  <si>
    <t>VERH03000V@istruzione.it</t>
  </si>
  <si>
    <t>LABORATORIO RICEVIMENTO 2</t>
  </si>
  <si>
    <t>assenza di barriere architettoniche</t>
  </si>
  <si>
    <t>LABORATORIO RICEVIMENTO 1</t>
  </si>
  <si>
    <t>VESD020001</t>
  </si>
  <si>
    <t>LICEO ARTISTICO STATALE "M. GUGGENHEIM"</t>
  </si>
  <si>
    <t>DORSODURO, 2613</t>
  </si>
  <si>
    <t>VESD020001@istruzione.it</t>
  </si>
  <si>
    <t>Laboratorio C16</t>
  </si>
  <si>
    <t>Dorsoduro 2613</t>
  </si>
  <si>
    <t>SPAZIO TRA I TAVOLI SUFFICIENTE PER DISABILE CON CARROZZINA</t>
  </si>
  <si>
    <t>VIIS02300X</t>
  </si>
  <si>
    <t>VIPM010008</t>
  </si>
  <si>
    <t>VITF02000X</t>
  </si>
  <si>
    <t>POSTI NETTI -30%</t>
  </si>
  <si>
    <t>POSTI NETTI -20%</t>
  </si>
  <si>
    <t>VEIC868002</t>
  </si>
  <si>
    <t>VEIC87200N</t>
  </si>
  <si>
    <t>VEIS01600D</t>
  </si>
  <si>
    <t>VEIS021001</t>
  </si>
  <si>
    <t>VEIS02400C</t>
  </si>
  <si>
    <t>VEIS026004</t>
  </si>
  <si>
    <t>VEPS05000A</t>
  </si>
  <si>
    <t>VIIS00900N</t>
  </si>
  <si>
    <t>VIIS01700L</t>
  </si>
  <si>
    <t>VITA01000L</t>
  </si>
  <si>
    <t>VIA C.BATTISTI, 107</t>
  </si>
  <si>
    <t>I.C. LUIGI NONO</t>
  </si>
  <si>
    <t>MIRA</t>
  </si>
  <si>
    <t>VIA ENRICO TOTI N. 37/A</t>
  </si>
  <si>
    <t>VEIC868002@istruzione.it</t>
  </si>
  <si>
    <t>I.C. C. GIULIO CESARE</t>
  </si>
  <si>
    <t>VIA CAPPUCCINA N. 68/D</t>
  </si>
  <si>
    <t>VEIC87200N@istruzione.it</t>
  </si>
  <si>
    <t>FRANCESCO ALGAROTTI</t>
  </si>
  <si>
    <t>SESTIERE DI CANNAREGIO N. 349-351</t>
  </si>
  <si>
    <t>VEIS01600D@istruzione.it</t>
  </si>
  <si>
    <t>C. SCARPA - E. MATTEI</t>
  </si>
  <si>
    <t>VIA PERUGIA N. 7</t>
  </si>
  <si>
    <t>VEIS021001@istruzione.it</t>
  </si>
  <si>
    <t>M.POLO-LICEO ARTISTICO</t>
  </si>
  <si>
    <t>DORSODURO, 1073</t>
  </si>
  <si>
    <t>VEIS02400C@istruzione.it</t>
  </si>
  <si>
    <t>BENEDETTI-TOMMASEO</t>
  </si>
  <si>
    <t>SESTIERE DI CASTELLO N. 2835</t>
  </si>
  <si>
    <t>VEIS026004@istruzione.it</t>
  </si>
  <si>
    <t>UGO MORIN</t>
  </si>
  <si>
    <t>VIA ASSEGGIANO N. 39</t>
  </si>
  <si>
    <t>VEPS05000A@istruzione.it</t>
  </si>
  <si>
    <t>vetd06000r@istruzione.it</t>
  </si>
  <si>
    <t>vetf04000t@istruzione.it</t>
  </si>
  <si>
    <t>Text to speach</t>
  </si>
  <si>
    <t>Via Alberto Cavalletto n.16</t>
  </si>
  <si>
    <t>Via E. Toti, 37</t>
  </si>
  <si>
    <t>Via Capuccina 68/D</t>
  </si>
  <si>
    <t>informatica1</t>
  </si>
  <si>
    <t>Cannaregio 351</t>
  </si>
  <si>
    <t>Laboratorio Sistemi elettrici</t>
  </si>
  <si>
    <t>VIA PERUGIA 7</t>
  </si>
  <si>
    <t>Dorsoduro 1013 Venezia</t>
  </si>
  <si>
    <t>Terzo Piano</t>
  </si>
  <si>
    <t>CASTELLO 2835</t>
  </si>
  <si>
    <t>SANTA GIUSTINA PIANO 1</t>
  </si>
  <si>
    <t>Laboratorio Multimediale 36</t>
  </si>
  <si>
    <t>Via Asseggiano 39</t>
  </si>
  <si>
    <t>Piano terra - Locale 36</t>
  </si>
  <si>
    <t>Laboratorio C3</t>
  </si>
  <si>
    <t>Corso del Popolo 80 - Mestre</t>
  </si>
  <si>
    <t>Laboratorio B5</t>
  </si>
  <si>
    <t>Primo</t>
  </si>
  <si>
    <t>POSTI NETTI -10%</t>
  </si>
  <si>
    <t>occupati Cineca</t>
  </si>
  <si>
    <t>collaudo</t>
  </si>
  <si>
    <t>cineca</t>
  </si>
  <si>
    <t>usr</t>
  </si>
  <si>
    <t>POSTI COLL</t>
  </si>
  <si>
    <t>TOT CAND</t>
  </si>
  <si>
    <t>NO 29 - 30 MARZO - OCSE - PISA</t>
  </si>
  <si>
    <t>X</t>
  </si>
  <si>
    <t>PROVE OCSE PISA DAL I APRILE</t>
  </si>
  <si>
    <t>non disponibili 11,12, 13 aprile</t>
  </si>
  <si>
    <t>p</t>
  </si>
  <si>
    <t>gio 21/04/2022</t>
  </si>
  <si>
    <t>ven 22/04/2022</t>
  </si>
  <si>
    <t>AA24+AJ55+B004+B023</t>
  </si>
  <si>
    <t>AD24+AI55+AL55+AM55</t>
  </si>
  <si>
    <t>AC55+AO55+AW55+BI02</t>
  </si>
  <si>
    <t>A009+B007+B028+BD02</t>
  </si>
  <si>
    <t>occupati CINECA</t>
  </si>
  <si>
    <t>AA24</t>
  </si>
  <si>
    <t>B023</t>
  </si>
  <si>
    <t>AD24</t>
  </si>
  <si>
    <t>AI55</t>
  </si>
  <si>
    <t>AL55</t>
  </si>
  <si>
    <t>BD02</t>
  </si>
  <si>
    <t>SI#</t>
  </si>
  <si>
    <t>AK56</t>
  </si>
  <si>
    <t>mar 26/04/2022</t>
  </si>
  <si>
    <t>AB56+AJ56+AM56</t>
  </si>
  <si>
    <t>mer 27/04/2022</t>
  </si>
  <si>
    <t>B020</t>
  </si>
  <si>
    <t>B020+B025</t>
  </si>
  <si>
    <t>gio 28/04/2022</t>
  </si>
  <si>
    <t>ven 29/04/2022</t>
  </si>
  <si>
    <t>A010+A051+B008</t>
  </si>
  <si>
    <t>A031+B011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</si>
</sst>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0;\-0;;@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rgb="FF000000"/>
      <name val="Verdana"/>
      <family val="2"/>
    </font>
    <font>
      <b/>
      <sz val="18"/>
      <color rgb="FF000000"/>
      <name val="Verdana"/>
      <family val="2"/>
    </font>
    <font>
      <b/>
      <sz val="8"/>
      <color rgb="FF000000"/>
      <name val="Verdan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8"/>
      <color theme="2"/>
      <name val="Tahoma"/>
      <family val="2"/>
    </font>
    <font>
      <b/>
      <sz val="8"/>
      <color theme="0"/>
      <name val="Tahoma"/>
      <family val="2"/>
    </font>
    <font>
      <b/>
      <sz val="8"/>
      <color rgb="FF0000FF"/>
      <name val="Tahoma"/>
      <family val="2"/>
    </font>
    <font>
      <b/>
      <sz val="12"/>
      <color theme="1"/>
      <name val="Tahoma"/>
      <family val="2"/>
    </font>
    <font>
      <sz val="9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sz val="8"/>
      <color theme="0"/>
      <name val="Calibri"/>
      <family val="2"/>
      <scheme val="minor"/>
    </font>
    <font>
      <b/>
      <sz val="8"/>
      <color rgb="FFFF0000"/>
      <name val="Tahoma"/>
      <family val="2"/>
    </font>
    <font>
      <i/>
      <sz val="8"/>
      <color rgb="FFFF0000"/>
      <name val="Tahoma"/>
      <family val="2"/>
    </font>
    <font>
      <b/>
      <u/>
      <sz val="8"/>
      <color theme="2"/>
      <name val="Tahoma"/>
      <family val="2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Trellis">
        <bgColor theme="0" tint="-0.24994659260841701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14993743705557422"/>
      </left>
      <right/>
      <top/>
      <bottom style="thin">
        <color theme="1"/>
      </bottom>
      <diagonal/>
    </border>
    <border>
      <left/>
      <right style="thin">
        <color theme="0" tint="-0.14993743705557422"/>
      </right>
      <top/>
      <bottom/>
      <diagonal/>
    </border>
    <border diagonalUp="1" diagonalDown="1"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 style="thin">
        <color theme="1" tint="0.499984740745262"/>
      </diagonal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8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left" vertical="center" wrapText="1"/>
    </xf>
    <xf numFmtId="0" fontId="6" fillId="0" borderId="2" xfId="1" applyFont="1" applyBorder="1" applyAlignment="1">
      <alignment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2" xfId="1" applyNumberFormat="1" applyFont="1" applyBorder="1" applyAlignment="1">
      <alignment horizontal="left" vertical="center" shrinkToFit="1"/>
    </xf>
    <xf numFmtId="0" fontId="7" fillId="4" borderId="3" xfId="1" applyFont="1" applyFill="1" applyBorder="1" applyAlignment="1">
      <alignment horizontal="center" vertical="top" wrapText="1" shrinkToFit="1"/>
    </xf>
    <xf numFmtId="0" fontId="8" fillId="4" borderId="3" xfId="1" applyFont="1" applyFill="1" applyBorder="1" applyAlignment="1">
      <alignment horizontal="center" vertical="top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top" shrinkToFit="1"/>
    </xf>
    <xf numFmtId="0" fontId="11" fillId="2" borderId="0" xfId="0" applyFont="1" applyFill="1" applyBorder="1" applyAlignment="1">
      <alignment horizontal="right" vertical="top"/>
    </xf>
    <xf numFmtId="0" fontId="12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4" fillId="3" borderId="0" xfId="1" applyFont="1" applyFill="1" applyAlignment="1">
      <alignment vertical="top" wrapText="1" shrinkToFit="1"/>
    </xf>
    <xf numFmtId="0" fontId="16" fillId="0" borderId="2" xfId="1" applyFont="1" applyBorder="1" applyAlignment="1">
      <alignment vertical="top" shrinkToFit="1"/>
    </xf>
    <xf numFmtId="0" fontId="18" fillId="2" borderId="0" xfId="0" applyFont="1" applyFill="1" applyAlignment="1">
      <alignment vertical="top"/>
    </xf>
    <xf numFmtId="0" fontId="14" fillId="0" borderId="0" xfId="1" applyFont="1" applyAlignment="1">
      <alignment horizontal="center" vertical="top" shrinkToFit="1"/>
    </xf>
    <xf numFmtId="0" fontId="19" fillId="2" borderId="0" xfId="0" applyFont="1" applyFill="1"/>
    <xf numFmtId="0" fontId="11" fillId="2" borderId="0" xfId="0" applyFont="1" applyFill="1" applyBorder="1" applyAlignment="1">
      <alignment horizontal="right" vertical="top" wrapText="1"/>
    </xf>
    <xf numFmtId="0" fontId="15" fillId="0" borderId="0" xfId="1" applyFont="1" applyBorder="1" applyAlignment="1">
      <alignment horizontal="center" vertical="top" shrinkToFit="1"/>
    </xf>
    <xf numFmtId="0" fontId="6" fillId="0" borderId="4" xfId="1" applyFont="1" applyBorder="1" applyAlignment="1">
      <alignment vertical="top" shrinkToFit="1"/>
    </xf>
    <xf numFmtId="0" fontId="6" fillId="0" borderId="4" xfId="1" applyFont="1" applyBorder="1" applyAlignment="1">
      <alignment horizontal="left" vertical="top" shrinkToFit="1"/>
    </xf>
    <xf numFmtId="0" fontId="6" fillId="0" borderId="4" xfId="1" applyNumberFormat="1" applyFont="1" applyBorder="1" applyAlignment="1">
      <alignment horizontal="left" vertical="center" shrinkToFit="1"/>
    </xf>
    <xf numFmtId="0" fontId="6" fillId="0" borderId="5" xfId="1" applyFont="1" applyBorder="1" applyAlignment="1">
      <alignment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5" xfId="1" applyNumberFormat="1" applyFont="1" applyBorder="1" applyAlignment="1">
      <alignment horizontal="left" vertical="center" shrinkToFit="1"/>
    </xf>
    <xf numFmtId="165" fontId="6" fillId="0" borderId="6" xfId="1" applyNumberFormat="1" applyFont="1" applyBorder="1" applyAlignment="1">
      <alignment horizontal="center" vertical="top" shrinkToFit="1"/>
    </xf>
    <xf numFmtId="15" fontId="9" fillId="5" borderId="3" xfId="1" applyNumberFormat="1" applyFont="1" applyFill="1" applyBorder="1" applyAlignment="1">
      <alignment horizontal="center" vertical="top" textRotation="90" wrapText="1" shrinkToFit="1"/>
    </xf>
    <xf numFmtId="0" fontId="1" fillId="2" borderId="0" xfId="0" applyFont="1" applyFill="1" applyAlignment="1">
      <alignment vertical="top"/>
    </xf>
    <xf numFmtId="165" fontId="6" fillId="0" borderId="7" xfId="1" applyNumberFormat="1" applyFont="1" applyBorder="1" applyAlignment="1">
      <alignment horizontal="center" vertical="top" shrinkToFit="1"/>
    </xf>
    <xf numFmtId="164" fontId="6" fillId="0" borderId="7" xfId="1" applyNumberFormat="1" applyFont="1" applyBorder="1" applyAlignment="1">
      <alignment horizontal="center" vertical="top" shrinkToFit="1"/>
    </xf>
    <xf numFmtId="165" fontId="6" fillId="0" borderId="8" xfId="1" applyNumberFormat="1" applyFont="1" applyBorder="1" applyAlignment="1">
      <alignment horizontal="center" vertical="top" shrinkToFit="1"/>
    </xf>
    <xf numFmtId="165" fontId="6" fillId="0" borderId="9" xfId="1" applyNumberFormat="1" applyFont="1" applyBorder="1" applyAlignment="1">
      <alignment horizontal="center" vertical="top" shrinkToFit="1"/>
    </xf>
    <xf numFmtId="0" fontId="23" fillId="0" borderId="6" xfId="0" applyFont="1" applyBorder="1"/>
    <xf numFmtId="0" fontId="22" fillId="0" borderId="6" xfId="0" applyFont="1" applyBorder="1"/>
    <xf numFmtId="165" fontId="6" fillId="0" borderId="9" xfId="1" applyNumberFormat="1" applyFont="1" applyBorder="1" applyAlignment="1">
      <alignment horizontal="left" vertical="top" shrinkToFit="1"/>
    </xf>
    <xf numFmtId="165" fontId="17" fillId="0" borderId="8" xfId="1" applyNumberFormat="1" applyFont="1" applyBorder="1" applyAlignment="1">
      <alignment horizontal="center" vertical="top" shrinkToFit="1"/>
    </xf>
    <xf numFmtId="165" fontId="17" fillId="0" borderId="6" xfId="1" applyNumberFormat="1" applyFont="1" applyBorder="1" applyAlignment="1">
      <alignment horizontal="center" vertical="top" shrinkToFit="1"/>
    </xf>
    <xf numFmtId="165" fontId="17" fillId="0" borderId="6" xfId="1" applyNumberFormat="1" applyFont="1" applyBorder="1" applyAlignment="1">
      <alignment horizontal="left" vertical="top" shrinkToFit="1"/>
    </xf>
    <xf numFmtId="0" fontId="24" fillId="0" borderId="6" xfId="0" applyFont="1" applyBorder="1"/>
    <xf numFmtId="0" fontId="6" fillId="0" borderId="12" xfId="1" applyFont="1" applyBorder="1" applyAlignment="1">
      <alignment horizontal="left" vertical="top" shrinkToFit="1"/>
    </xf>
    <xf numFmtId="0" fontId="1" fillId="3" borderId="0" xfId="0" applyFont="1" applyFill="1"/>
    <xf numFmtId="0" fontId="6" fillId="0" borderId="0" xfId="1" applyFont="1" applyFill="1" applyBorder="1" applyAlignment="1">
      <alignment horizontal="center" vertical="center" wrapText="1" shrinkToFit="1"/>
    </xf>
    <xf numFmtId="0" fontId="21" fillId="0" borderId="2" xfId="1" applyFont="1" applyFill="1" applyBorder="1" applyAlignment="1">
      <alignment horizontal="center" vertical="center" wrapText="1" shrinkToFit="1"/>
    </xf>
    <xf numFmtId="0" fontId="25" fillId="2" borderId="0" xfId="0" applyFont="1" applyFill="1"/>
    <xf numFmtId="0" fontId="26" fillId="0" borderId="0" xfId="1" applyFont="1" applyAlignment="1">
      <alignment horizontal="center" vertical="top" shrinkToFit="1"/>
    </xf>
    <xf numFmtId="0" fontId="6" fillId="3" borderId="2" xfId="1" applyFont="1" applyFill="1" applyBorder="1" applyAlignment="1">
      <alignment horizontal="left" vertical="top" shrinkToFit="1"/>
    </xf>
    <xf numFmtId="0" fontId="0" fillId="3" borderId="0" xfId="0" applyFill="1"/>
    <xf numFmtId="0" fontId="27" fillId="0" borderId="0" xfId="1" applyFont="1" applyBorder="1" applyAlignment="1">
      <alignment horizontal="left" vertical="top" shrinkToFit="1"/>
    </xf>
    <xf numFmtId="0" fontId="6" fillId="0" borderId="2" xfId="1" applyNumberFormat="1" applyFont="1" applyBorder="1" applyAlignment="1">
      <alignment vertical="top" shrinkToFit="1"/>
    </xf>
    <xf numFmtId="0" fontId="6" fillId="0" borderId="5" xfId="1" applyNumberFormat="1" applyFont="1" applyBorder="1" applyAlignment="1">
      <alignment vertical="top" shrinkToFit="1"/>
    </xf>
    <xf numFmtId="0" fontId="6" fillId="0" borderId="4" xfId="1" applyNumberFormat="1" applyFont="1" applyBorder="1" applyAlignment="1">
      <alignment vertical="top" shrinkToFit="1"/>
    </xf>
    <xf numFmtId="0" fontId="6" fillId="0" borderId="2" xfId="1" applyNumberFormat="1" applyFont="1" applyFill="1" applyBorder="1" applyAlignment="1">
      <alignment vertical="top" shrinkToFit="1"/>
    </xf>
    <xf numFmtId="0" fontId="21" fillId="0" borderId="0" xfId="1" applyFont="1" applyFill="1" applyBorder="1" applyAlignment="1">
      <alignment horizontal="center" vertical="center" wrapText="1" shrinkToFit="1"/>
    </xf>
    <xf numFmtId="0" fontId="28" fillId="4" borderId="3" xfId="1" applyFont="1" applyFill="1" applyBorder="1" applyAlignment="1">
      <alignment horizontal="center" vertical="top" wrapText="1" shrinkToFit="1"/>
    </xf>
    <xf numFmtId="0" fontId="4" fillId="2" borderId="0" xfId="0" applyFont="1" applyFill="1" applyAlignment="1">
      <alignment horizontal="center" vertical="center" wrapText="1"/>
    </xf>
    <xf numFmtId="0" fontId="6" fillId="0" borderId="13" xfId="1" applyFont="1" applyBorder="1" applyAlignment="1">
      <alignment vertical="top" shrinkToFit="1"/>
    </xf>
    <xf numFmtId="0" fontId="21" fillId="0" borderId="4" xfId="1" applyFont="1" applyFill="1" applyBorder="1" applyAlignment="1">
      <alignment horizontal="center" vertical="center" wrapText="1" shrinkToFit="1"/>
    </xf>
    <xf numFmtId="0" fontId="6" fillId="0" borderId="14" xfId="1" applyFont="1" applyBorder="1" applyAlignment="1">
      <alignment vertical="top" shrinkToFit="1"/>
    </xf>
    <xf numFmtId="0" fontId="6" fillId="0" borderId="14" xfId="1" applyNumberFormat="1" applyFont="1" applyBorder="1" applyAlignment="1">
      <alignment vertical="top" shrinkToFit="1"/>
    </xf>
    <xf numFmtId="0" fontId="6" fillId="0" borderId="14" xfId="1" applyFont="1" applyBorder="1" applyAlignment="1">
      <alignment horizontal="left" vertical="top" shrinkToFit="1"/>
    </xf>
    <xf numFmtId="0" fontId="6" fillId="0" borderId="14" xfId="1" applyNumberFormat="1" applyFont="1" applyBorder="1" applyAlignment="1">
      <alignment horizontal="left" vertical="center" shrinkToFit="1"/>
    </xf>
    <xf numFmtId="0" fontId="1" fillId="2" borderId="15" xfId="0" applyFont="1" applyFill="1" applyBorder="1"/>
    <xf numFmtId="0" fontId="6" fillId="0" borderId="16" xfId="1" applyFont="1" applyBorder="1" applyAlignment="1">
      <alignment horizontal="left" vertical="top" shrinkToFit="1"/>
    </xf>
    <xf numFmtId="0" fontId="15" fillId="0" borderId="15" xfId="1" applyFont="1" applyBorder="1" applyAlignment="1">
      <alignment horizontal="center" vertical="top" shrinkToFit="1"/>
    </xf>
    <xf numFmtId="0" fontId="21" fillId="0" borderId="14" xfId="1" applyFont="1" applyFill="1" applyBorder="1" applyAlignment="1">
      <alignment horizontal="center" vertical="center" wrapText="1" shrinkToFit="1"/>
    </xf>
    <xf numFmtId="0" fontId="19" fillId="0" borderId="17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left" vertical="top" shrinkToFit="1"/>
    </xf>
    <xf numFmtId="0" fontId="6" fillId="3" borderId="4" xfId="1" applyFont="1" applyFill="1" applyBorder="1" applyAlignment="1">
      <alignment horizontal="left" vertical="top" shrinkToFit="1"/>
    </xf>
    <xf numFmtId="0" fontId="8" fillId="6" borderId="3" xfId="1" applyFont="1" applyFill="1" applyBorder="1" applyAlignment="1">
      <alignment horizontal="center" vertical="top" wrapText="1" shrinkToFit="1"/>
    </xf>
    <xf numFmtId="15" fontId="9" fillId="7" borderId="18" xfId="1" applyNumberFormat="1" applyFont="1" applyFill="1" applyBorder="1" applyAlignment="1">
      <alignment horizontal="center" vertical="top" textRotation="90" wrapText="1" shrinkToFit="1"/>
    </xf>
    <xf numFmtId="0" fontId="29" fillId="0" borderId="17" xfId="0" applyFont="1" applyFill="1" applyBorder="1"/>
    <xf numFmtId="0" fontId="1" fillId="8" borderId="0" xfId="0" applyFont="1" applyFill="1" applyAlignment="1">
      <alignment horizontal="left"/>
    </xf>
    <xf numFmtId="0" fontId="1" fillId="8" borderId="0" xfId="0" applyFont="1" applyFill="1"/>
    <xf numFmtId="0" fontId="21" fillId="8" borderId="0" xfId="1" applyFont="1" applyFill="1" applyBorder="1" applyAlignment="1">
      <alignment horizontal="center" vertical="center" wrapText="1" shrinkToFit="1"/>
    </xf>
    <xf numFmtId="15" fontId="9" fillId="7" borderId="19" xfId="1" applyNumberFormat="1" applyFont="1" applyFill="1" applyBorder="1" applyAlignment="1">
      <alignment horizontal="center" vertical="top" textRotation="90" wrapText="1" shrinkToFit="1"/>
    </xf>
    <xf numFmtId="165" fontId="17" fillId="0" borderId="10" xfId="1" applyNumberFormat="1" applyFont="1" applyBorder="1" applyAlignment="1">
      <alignment horizontal="center" vertical="top" shrinkToFit="1"/>
    </xf>
    <xf numFmtId="0" fontId="20" fillId="0" borderId="11" xfId="0" applyFont="1" applyBorder="1" applyAlignment="1">
      <alignment shrinkToFit="1"/>
    </xf>
  </cellXfs>
  <cellStyles count="2">
    <cellStyle name="Normale" xfId="0" builtinId="0"/>
    <cellStyle name="Normale 2" xfId="1" xr:uid="{00000000-0005-0000-0000-000001000000}"/>
  </cellStyles>
  <dxfs count="46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42"/>
  <sheetViews>
    <sheetView showGridLines="0" tabSelected="1" zoomScale="80" zoomScaleNormal="80" workbookViewId="0">
      <pane xSplit="12" ySplit="10" topLeftCell="AH11" activePane="bottomRight" state="frozen"/>
      <selection pane="topRight" activeCell="L1" sqref="L1"/>
      <selection pane="bottomLeft" activeCell="A11" sqref="A11"/>
      <selection pane="bottomRight" activeCell="BR12" sqref="BR12"/>
    </sheetView>
  </sheetViews>
  <sheetFormatPr defaultColWidth="9.140625" defaultRowHeight="15" x14ac:dyDescent="0.25"/>
  <cols>
    <col min="1" max="1" width="8.5703125" style="1" customWidth="1"/>
    <col min="2" max="2" width="12.140625" style="8" customWidth="1"/>
    <col min="3" max="3" width="6.140625" style="1" customWidth="1"/>
    <col min="4" max="4" width="6.5703125" style="1" hidden="1" customWidth="1"/>
    <col min="5" max="5" width="6.5703125" style="1" customWidth="1"/>
    <col min="6" max="6" width="6.5703125" style="1" hidden="1" customWidth="1"/>
    <col min="7" max="7" width="11.7109375" style="1" bestFit="1" customWidth="1"/>
    <col min="8" max="8" width="23.140625" style="6" customWidth="1"/>
    <col min="9" max="9" width="18.28515625" style="1" customWidth="1"/>
    <col min="10" max="10" width="36.5703125" style="1" hidden="1" customWidth="1"/>
    <col min="11" max="11" width="23.28515625" style="1" hidden="1" customWidth="1"/>
    <col min="12" max="12" width="26.42578125" style="1" hidden="1" customWidth="1"/>
    <col min="13" max="13" width="36.5703125" style="1" customWidth="1"/>
    <col min="14" max="14" width="21.140625" style="1" customWidth="1"/>
    <col min="15" max="15" width="10.85546875" style="1" customWidth="1"/>
    <col min="16" max="16" width="14.42578125" style="1" hidden="1" customWidth="1"/>
    <col min="17" max="17" width="12.28515625" style="1" hidden="1" customWidth="1"/>
    <col min="18" max="18" width="6.5703125" style="1" hidden="1" customWidth="1"/>
    <col min="19" max="19" width="13.140625" style="1" bestFit="1" customWidth="1"/>
    <col min="20" max="20" width="21.85546875" style="1" hidden="1" customWidth="1"/>
    <col min="21" max="21" width="12" style="1" hidden="1" customWidth="1"/>
    <col min="22" max="22" width="6.7109375" style="1" hidden="1" customWidth="1"/>
    <col min="23" max="23" width="8.5703125" style="1" customWidth="1"/>
    <col min="24" max="24" width="24.42578125" style="1" customWidth="1"/>
    <col min="25" max="25" width="7.140625" style="1" hidden="1" customWidth="1"/>
    <col min="26" max="28" width="7" style="1" hidden="1" customWidth="1"/>
    <col min="29" max="30" width="7" style="1" customWidth="1"/>
    <col min="31" max="31" width="7" style="1" hidden="1" customWidth="1"/>
    <col min="32" max="32" width="6.140625" style="1" customWidth="1"/>
    <col min="33" max="33" width="11.42578125" style="1" customWidth="1"/>
    <col min="34" max="34" width="9.42578125" style="1" customWidth="1"/>
    <col min="35" max="35" width="5.7109375" style="6" hidden="1" customWidth="1"/>
    <col min="36" max="36" width="5.42578125" style="6" hidden="1" customWidth="1"/>
    <col min="37" max="40" width="5.42578125" style="6" customWidth="1"/>
    <col min="41" max="41" width="5" style="6" customWidth="1"/>
    <col min="42" max="42" width="5.42578125" style="6" customWidth="1"/>
    <col min="43" max="44" width="5.7109375" style="6" customWidth="1"/>
    <col min="45" max="45" width="4.85546875" style="6" hidden="1" customWidth="1"/>
    <col min="46" max="50" width="4.85546875" style="6" customWidth="1"/>
    <col min="51" max="51" width="4.42578125" style="6" customWidth="1"/>
    <col min="52" max="52" width="5.7109375" style="6" customWidth="1"/>
    <col min="53" max="54" width="4.28515625" style="1" customWidth="1"/>
    <col min="55" max="60" width="4.28515625" style="1" hidden="1" customWidth="1"/>
    <col min="61" max="68" width="4.28515625" style="1" customWidth="1"/>
    <col min="69" max="69" width="4.28515625" style="1" hidden="1" customWidth="1"/>
    <col min="70" max="70" width="5" style="1" customWidth="1"/>
    <col min="71" max="71" width="4.28515625" style="1" hidden="1" customWidth="1"/>
    <col min="72" max="72" width="4.85546875" style="1" customWidth="1"/>
    <col min="73" max="74" width="4.28515625" style="1" customWidth="1"/>
    <col min="75" max="75" width="4.28515625" style="1" hidden="1" customWidth="1"/>
    <col min="76" max="76" width="4.28515625" style="1" customWidth="1"/>
    <col min="77" max="77" width="4.28515625" style="1" hidden="1" customWidth="1"/>
    <col min="78" max="78" width="4.42578125" style="1" customWidth="1"/>
    <col min="79" max="80" width="4.28515625" style="1" customWidth="1"/>
    <col min="81" max="81" width="4.28515625" style="1" hidden="1" customWidth="1"/>
    <col min="82" max="82" width="5.140625" style="1" customWidth="1"/>
    <col min="83" max="83" width="4.28515625" style="1" hidden="1" customWidth="1"/>
    <col min="84" max="84" width="4.85546875" style="1" customWidth="1"/>
    <col min="85" max="86" width="4.28515625" style="1" customWidth="1"/>
    <col min="87" max="87" width="4.28515625" style="1" hidden="1" customWidth="1"/>
    <col min="88" max="88" width="4.28515625" style="1" customWidth="1"/>
    <col min="89" max="89" width="4.28515625" style="1" hidden="1" customWidth="1"/>
    <col min="90" max="90" width="4.28515625" style="1" customWidth="1"/>
    <col min="91" max="91" width="9.140625" style="1"/>
    <col min="92" max="92" width="13.5703125" style="1" customWidth="1"/>
    <col min="93" max="16384" width="9.140625" style="1"/>
  </cols>
  <sheetData>
    <row r="1" spans="1:92" ht="15" customHeight="1" x14ac:dyDescent="0.25">
      <c r="B1" s="2"/>
      <c r="G1" s="2"/>
      <c r="AH1" s="25"/>
      <c r="BN1" s="81"/>
      <c r="BQ1" s="25"/>
      <c r="BW1" s="25"/>
      <c r="CC1" s="25"/>
      <c r="CE1" s="25"/>
      <c r="CI1" s="25"/>
    </row>
    <row r="2" spans="1:92" ht="15" customHeight="1" x14ac:dyDescent="0.25">
      <c r="B2" s="2"/>
      <c r="G2" s="2"/>
      <c r="AG2" s="17" t="s">
        <v>120</v>
      </c>
      <c r="AH2" s="24"/>
      <c r="AJ2" s="24">
        <f>COUNTIF(AJ11:AJ42,"SI#")+COUNTIF(AJ11:AJ42,"R#")</f>
        <v>2</v>
      </c>
      <c r="AK2" s="24"/>
      <c r="AL2" s="24"/>
      <c r="AM2" s="24">
        <f>COUNTIF(AM11:AM42,"SI")+COUNTIF(AM11:AM42,"R")</f>
        <v>0</v>
      </c>
      <c r="AN2" s="24"/>
      <c r="AO2" s="24">
        <f>COUNTIF(AO11:AO42,"SI")+COUNTIF(AO11:AO42,"R")</f>
        <v>0</v>
      </c>
      <c r="AP2" s="24"/>
      <c r="AS2" s="24">
        <f>COUNTIF(AS11:AS42,"SI#")+COUNTIF(AS11:AS42,"R#")</f>
        <v>7</v>
      </c>
      <c r="AT2" s="24"/>
      <c r="AU2" s="24">
        <f>COUNTIF(AU11:AU42,"SI")+COUNTIF(AU11:AU42,"R")</f>
        <v>4</v>
      </c>
      <c r="AV2" s="24"/>
      <c r="AW2" s="24">
        <f>COUNTIF(AW11:AW42,"SI")+COUNTIF(AW11:AW42,"R")</f>
        <v>1</v>
      </c>
      <c r="AX2" s="24"/>
      <c r="AY2" s="24">
        <f>COUNTIF(AY11:AY42,"SI")+COUNTIF(AY11:AY42,"R")</f>
        <v>0</v>
      </c>
      <c r="BC2" s="24">
        <f>COUNTIF(BC11:BC42,"SI")+COUNTIF(BC11:BC42,"R")</f>
        <v>0</v>
      </c>
      <c r="BD2" s="24"/>
      <c r="BE2" s="24"/>
      <c r="BF2" s="24">
        <f>COUNTIF(BF11:BF42,"SI#")+COUNTIF(BF11:BF42,"R#")</f>
        <v>6</v>
      </c>
      <c r="BG2" s="24"/>
      <c r="BH2" s="24"/>
      <c r="BJ2" s="24">
        <f>COUNTIF(BJ11:BJ42,"SI")+COUNTIF(BJ11:BJ42,"R")</f>
        <v>6</v>
      </c>
      <c r="BK2" s="24"/>
      <c r="BL2" s="24">
        <f>COUNTIF(BL11:BL42,"SI")+COUNTIF(BL11:BL42,"R")</f>
        <v>0</v>
      </c>
      <c r="BM2" s="24"/>
      <c r="BN2" s="81"/>
      <c r="BO2" s="24"/>
      <c r="BP2" s="24"/>
      <c r="BQ2" s="24"/>
      <c r="BR2" s="24">
        <f>COUNTIF(BR11:BR42,"SI")+COUNTIF(BR11:BR42,"R")</f>
        <v>0</v>
      </c>
      <c r="BS2" s="24"/>
      <c r="BT2" s="24">
        <f>COUNTIF(BT11:BT42,"SI")+COUNTIF(BT11:BT42,"R")</f>
        <v>0</v>
      </c>
      <c r="BU2" s="24"/>
      <c r="BV2" s="24"/>
      <c r="BW2" s="24"/>
      <c r="BX2" s="24">
        <f>COUNTIF(BX11:BX42,"SI")+COUNTIF(BX11:BX42,"R")</f>
        <v>0</v>
      </c>
      <c r="BY2" s="24"/>
      <c r="BZ2" s="24">
        <f>COUNTIF(BZ11:BZ42,"SI")+COUNTIF(BZ11:BZ42,"R")</f>
        <v>0</v>
      </c>
      <c r="CA2" s="24"/>
      <c r="CB2" s="24"/>
      <c r="CC2" s="24"/>
      <c r="CD2" s="24">
        <f>COUNTIF(CD11:CD42,"SI")+COUNTIF(CD11:CD42,"R")</f>
        <v>8</v>
      </c>
      <c r="CE2" s="24"/>
      <c r="CF2" s="24">
        <f>COUNTIF(CF11:CF42,"SI")+COUNTIF(CF11:CF42,"R")</f>
        <v>8</v>
      </c>
      <c r="CG2" s="24"/>
      <c r="CH2" s="24"/>
      <c r="CI2" s="24"/>
      <c r="CJ2" s="24">
        <f>COUNTIF(CJ11:CJ42,"SI")+COUNTIF(CJ11:CJ42,"R")</f>
        <v>11</v>
      </c>
      <c r="CK2" s="24"/>
      <c r="CL2" s="24">
        <f>COUNTIF(CL11:CL42,"SI")+COUNTIF(CL11:CL42,"R")</f>
        <v>11</v>
      </c>
      <c r="CN2" s="1">
        <f>SUM(AH2:AH2)</f>
        <v>0</v>
      </c>
    </row>
    <row r="3" spans="1:92" ht="6" customHeight="1" x14ac:dyDescent="0.25">
      <c r="B3" s="2"/>
      <c r="G3" s="2"/>
      <c r="AG3" s="18"/>
      <c r="AJ3" s="16"/>
      <c r="AS3" s="16"/>
      <c r="BC3" s="6"/>
      <c r="BD3" s="6"/>
      <c r="BE3" s="6"/>
      <c r="BF3" s="16"/>
      <c r="BG3" s="6"/>
      <c r="BH3" s="6"/>
      <c r="BJ3" s="6"/>
      <c r="BK3" s="6"/>
      <c r="BL3" s="6"/>
      <c r="BM3" s="6"/>
      <c r="BN3" s="81"/>
      <c r="BO3" s="6"/>
      <c r="BP3" s="6"/>
      <c r="BR3" s="16"/>
      <c r="BS3" s="6"/>
      <c r="BT3" s="16"/>
      <c r="BU3" s="16"/>
      <c r="BV3" s="16"/>
      <c r="BX3" s="16"/>
      <c r="BY3" s="16"/>
      <c r="BZ3" s="16"/>
      <c r="CA3" s="16"/>
      <c r="CB3" s="16"/>
      <c r="CD3" s="16"/>
      <c r="CF3" s="16"/>
      <c r="CG3" s="16"/>
      <c r="CH3" s="16"/>
      <c r="CJ3" s="16"/>
      <c r="CK3" s="16"/>
      <c r="CL3" s="16"/>
    </row>
    <row r="4" spans="1:92" ht="3.75" customHeight="1" x14ac:dyDescent="0.25">
      <c r="B4" s="3"/>
      <c r="F4" s="1" t="e">
        <f>MAX(IF('aule info'!B11:B42=#REF!,'aule info'!#REF!))</f>
        <v>#VALUE!</v>
      </c>
      <c r="G4" s="3"/>
      <c r="AG4" s="18"/>
      <c r="AJ4" s="1"/>
      <c r="AS4" s="1"/>
      <c r="BC4" s="6"/>
      <c r="BD4" s="6"/>
      <c r="BE4" s="6"/>
      <c r="BG4" s="6"/>
      <c r="BH4" s="6"/>
      <c r="BJ4" s="6"/>
      <c r="BK4" s="6"/>
      <c r="BL4" s="6"/>
      <c r="BM4" s="6"/>
      <c r="BN4" s="81"/>
      <c r="BO4" s="6"/>
      <c r="BP4" s="6"/>
      <c r="BS4" s="6"/>
    </row>
    <row r="5" spans="1:92" ht="29.25" customHeight="1" x14ac:dyDescent="0.35">
      <c r="B5" s="4"/>
      <c r="G5" s="4"/>
      <c r="AG5" s="26" t="s">
        <v>173</v>
      </c>
      <c r="AJ5" s="16">
        <f>SUMIF(AJ$11:AJ$42,"SI#",$AC$11:$AC$42)</f>
        <v>38</v>
      </c>
      <c r="AK5" s="16"/>
      <c r="AL5" s="16"/>
      <c r="AM5" s="16">
        <f>SUMIF(AM$11:AM$42,"SI",$AC$11:$AC$42)</f>
        <v>0</v>
      </c>
      <c r="AN5" s="16"/>
      <c r="AO5" s="16">
        <f>SUMIF(AO$11:AO$42,"SI",$AC$11:$AC$42)</f>
        <v>0</v>
      </c>
      <c r="AP5" s="16"/>
      <c r="AS5" s="16">
        <f>SUMIF(AS$11:AS$42,"SI#",$AC$11:$AC$42)</f>
        <v>109</v>
      </c>
      <c r="AT5" s="16"/>
      <c r="AU5" s="16">
        <f>SUMIF(AU$11:AU$42,"SI",$AC$11:$AC$42)</f>
        <v>57</v>
      </c>
      <c r="AV5" s="16"/>
      <c r="AW5" s="16">
        <f>SUMIF(AW$11:AW$42,"SI",$AC$11:$AC$42)</f>
        <v>14</v>
      </c>
      <c r="AX5" s="16"/>
      <c r="AY5" s="16">
        <f>SUMIF(AY$11:AY$42,"SI",$AC$11:$AC$42)</f>
        <v>0</v>
      </c>
      <c r="BA5" s="6"/>
      <c r="BB5" s="6"/>
      <c r="BC5" s="16">
        <f>SUMIF(BC$11:BC$42,"SI",$AC$11:$AC$42)</f>
        <v>0</v>
      </c>
      <c r="BD5" s="16"/>
      <c r="BE5" s="6">
        <f>SUM(BE11:BE42)</f>
        <v>0</v>
      </c>
      <c r="BF5" s="16">
        <f>SUMIF(BF$11:BF$42,"SI#",$AC$11:$AC$42)</f>
        <v>79</v>
      </c>
      <c r="BG5" s="16"/>
      <c r="BH5" s="6">
        <f>SUM(BH11:BH42)</f>
        <v>0</v>
      </c>
      <c r="BI5" s="6"/>
      <c r="BJ5" s="16">
        <f>SUMIF(BJ$11:BJ$42,"SI",$AC$11:$AC$42)</f>
        <v>79</v>
      </c>
      <c r="BK5" s="16"/>
      <c r="BL5" s="16">
        <f>SUMIF(BL$11:BL$42,"SI",$AC$11:$AC$42)</f>
        <v>0</v>
      </c>
      <c r="BM5" s="16"/>
      <c r="BN5" s="81"/>
      <c r="BO5" s="16"/>
      <c r="BP5" s="16"/>
      <c r="BR5" s="16">
        <f>SUMIF(BR$11:BR$42,"SI",$AC$11:$AC$42)</f>
        <v>0</v>
      </c>
      <c r="BS5" s="16"/>
      <c r="BT5" s="16">
        <f>SUMIF(BT$11:BT$42,"SI",$AC$11:$AC$42)</f>
        <v>0</v>
      </c>
      <c r="BU5" s="16"/>
      <c r="BV5" s="16"/>
      <c r="BX5" s="16">
        <f>SUMIF(BX$11:BX$42,"SI",$AC$11:$AC$42)</f>
        <v>0</v>
      </c>
      <c r="BY5" s="16"/>
      <c r="BZ5" s="16">
        <f>SUMIF(BZ$11:BZ$42,"SI",$AC$11:$AC$42)</f>
        <v>0</v>
      </c>
      <c r="CA5" s="16"/>
      <c r="CB5" s="16"/>
      <c r="CD5" s="16">
        <f>SUMIF(CD$11:CD$42,"SI",$AC$11:$AC$42)</f>
        <v>107</v>
      </c>
      <c r="CF5" s="16">
        <f>SUMIF(CF$11:CF$42,"SI",$AC$11:$AC$42)</f>
        <v>107</v>
      </c>
      <c r="CG5" s="16"/>
      <c r="CH5" s="16"/>
      <c r="CJ5" s="16">
        <f>SUMIF(CJ$11:CJ$42,"SI",$AC$11:$AC$42)</f>
        <v>148</v>
      </c>
      <c r="CK5" s="16"/>
      <c r="CL5" s="16">
        <f>SUMIF(CL$11:CL$42,"SI",$AC$11:$AC$42)</f>
        <v>148</v>
      </c>
    </row>
    <row r="6" spans="1:92" ht="22.5" customHeight="1" x14ac:dyDescent="0.25">
      <c r="B6" s="3"/>
      <c r="G6" s="3"/>
      <c r="AG6" s="18"/>
      <c r="AH6" s="52"/>
      <c r="AJ6" s="53"/>
      <c r="AS6" s="53"/>
      <c r="AT6" s="1"/>
      <c r="AV6" s="1"/>
      <c r="AX6" s="1"/>
      <c r="BF6" s="53"/>
      <c r="BN6" s="81"/>
      <c r="BQ6" s="52"/>
      <c r="BR6" s="53"/>
      <c r="BT6" s="53"/>
      <c r="BU6" s="53"/>
      <c r="BV6" s="53"/>
      <c r="BW6" s="52"/>
      <c r="BX6" s="53"/>
      <c r="BY6" s="53"/>
      <c r="BZ6" s="53"/>
      <c r="CA6" s="53"/>
      <c r="CB6" s="53"/>
      <c r="CC6" s="52"/>
      <c r="CD6" s="53"/>
      <c r="CE6" s="52"/>
      <c r="CF6" s="53"/>
      <c r="CG6" s="53"/>
      <c r="CH6" s="53"/>
      <c r="CI6" s="52"/>
      <c r="CJ6" s="53"/>
      <c r="CK6" s="53"/>
      <c r="CL6" s="53"/>
    </row>
    <row r="7" spans="1:92" ht="22.5" customHeight="1" x14ac:dyDescent="0.3">
      <c r="B7" s="5"/>
      <c r="D7" s="49"/>
      <c r="E7" s="49"/>
      <c r="G7" s="5"/>
      <c r="I7" s="49"/>
      <c r="J7" s="49"/>
      <c r="K7" s="49"/>
      <c r="L7" s="49"/>
      <c r="P7" s="49"/>
      <c r="T7" s="49"/>
      <c r="U7" s="49"/>
      <c r="AG7" s="19"/>
      <c r="AI7" s="1"/>
      <c r="AJ7" s="78" t="s">
        <v>364</v>
      </c>
      <c r="AK7" s="1"/>
      <c r="AL7" s="1"/>
      <c r="AM7" s="14" t="s">
        <v>369</v>
      </c>
      <c r="AN7" s="1"/>
      <c r="AO7" s="14" t="s">
        <v>370</v>
      </c>
      <c r="AP7" s="1"/>
      <c r="AQ7" s="1"/>
      <c r="AR7" s="1"/>
      <c r="AS7" s="78" t="s">
        <v>365</v>
      </c>
      <c r="AT7" s="1"/>
      <c r="AU7" s="14" t="s">
        <v>371</v>
      </c>
      <c r="AV7" s="1"/>
      <c r="AW7" s="14" t="s">
        <v>372</v>
      </c>
      <c r="AX7" s="1"/>
      <c r="AY7" s="14" t="s">
        <v>373</v>
      </c>
      <c r="AZ7" s="1"/>
      <c r="BC7" s="78" t="s">
        <v>366</v>
      </c>
      <c r="BD7" s="78"/>
      <c r="BE7" s="78"/>
      <c r="BF7" s="78" t="s">
        <v>367</v>
      </c>
      <c r="BJ7" s="14" t="s">
        <v>112</v>
      </c>
      <c r="BL7" s="14" t="s">
        <v>374</v>
      </c>
      <c r="BN7" s="82"/>
      <c r="BR7" s="78" t="s">
        <v>376</v>
      </c>
      <c r="BT7" s="78" t="s">
        <v>378</v>
      </c>
      <c r="BX7" s="78" t="s">
        <v>380</v>
      </c>
      <c r="BZ7" s="78" t="s">
        <v>381</v>
      </c>
      <c r="CD7" s="78" t="s">
        <v>144</v>
      </c>
      <c r="CF7" s="78" t="s">
        <v>144</v>
      </c>
      <c r="CJ7" s="78" t="s">
        <v>384</v>
      </c>
      <c r="CL7" s="78" t="s">
        <v>385</v>
      </c>
    </row>
    <row r="8" spans="1:92" ht="15" customHeight="1" x14ac:dyDescent="0.3">
      <c r="B8" s="5"/>
      <c r="D8" s="5"/>
      <c r="E8" s="5"/>
      <c r="G8" s="5"/>
      <c r="H8" s="1"/>
      <c r="I8" s="5"/>
      <c r="K8" s="5"/>
      <c r="M8" s="5"/>
      <c r="O8" s="5"/>
      <c r="AF8" s="1" t="e">
        <f>#REF!+#REF!+#REF!+#REF!+#REF!+#REF!+#REF!+#REF!+#REF!+#REF!+#REF!+#REF!+#REF!+#REF!+#REF!+#REF!+#REF!+#REF!+#REF!+#REF!+#REF!+#REF!+#REF!+#REF!+#REF!+#REF!+#REF!+#REF!+#REF!</f>
        <v>#REF!</v>
      </c>
      <c r="AG8" s="19" t="s">
        <v>119</v>
      </c>
      <c r="AI8" s="1"/>
      <c r="AJ8" s="13">
        <f>(150+0+0+183) + 33</f>
        <v>366</v>
      </c>
      <c r="AK8" s="1"/>
      <c r="AL8" s="1"/>
      <c r="AM8" s="13">
        <v>150</v>
      </c>
      <c r="AN8" s="1"/>
      <c r="AO8" s="13">
        <v>183</v>
      </c>
      <c r="AP8" s="1"/>
      <c r="AQ8" s="1"/>
      <c r="AR8" s="1"/>
      <c r="AS8" s="13">
        <f>(200+22+29+0)+33</f>
        <v>284</v>
      </c>
      <c r="AT8" s="1"/>
      <c r="AU8" s="13">
        <v>200</v>
      </c>
      <c r="AV8" s="1"/>
      <c r="AW8" s="13">
        <v>22</v>
      </c>
      <c r="AX8" s="1"/>
      <c r="AY8" s="13">
        <v>29</v>
      </c>
      <c r="AZ8" s="1"/>
      <c r="BC8" s="62">
        <f>0+0+0+0</f>
        <v>0</v>
      </c>
      <c r="BF8" s="62">
        <f>(244+0+0+21)+33</f>
        <v>298</v>
      </c>
      <c r="BJ8" s="62">
        <v>244</v>
      </c>
      <c r="BL8" s="62">
        <v>21</v>
      </c>
      <c r="BN8" s="82"/>
      <c r="BR8" s="62">
        <v>6</v>
      </c>
      <c r="BT8" s="62">
        <f>(71+146+59)+33</f>
        <v>309</v>
      </c>
      <c r="BX8" s="62">
        <v>344</v>
      </c>
      <c r="BZ8" s="62">
        <f>(344+5)+29</f>
        <v>378</v>
      </c>
      <c r="CD8" s="62">
        <v>895</v>
      </c>
      <c r="CF8" s="62">
        <v>895</v>
      </c>
      <c r="CJ8" s="62">
        <f>(106+167+33)+35</f>
        <v>341</v>
      </c>
      <c r="CL8" s="62">
        <f>(156+329)+33</f>
        <v>518</v>
      </c>
    </row>
    <row r="9" spans="1:92" ht="15.75" customHeight="1" x14ac:dyDescent="0.25">
      <c r="B9" s="6"/>
      <c r="G9" s="6"/>
      <c r="Y9" s="23">
        <f>SUM(Y11:Y42)</f>
        <v>419</v>
      </c>
      <c r="Z9" s="23">
        <f>SUM(Z11:Z42)</f>
        <v>323</v>
      </c>
      <c r="AA9" s="23">
        <f>SUM(AA11:AA42)</f>
        <v>372</v>
      </c>
      <c r="AB9" s="23"/>
      <c r="AC9" s="23"/>
      <c r="AD9" s="23">
        <f>SUM(AD11:AD42)</f>
        <v>49</v>
      </c>
      <c r="AE9" s="23"/>
      <c r="AF9" s="23">
        <f>SUM(AF11:AF42)</f>
        <v>0</v>
      </c>
      <c r="AG9" s="20" t="s">
        <v>118</v>
      </c>
      <c r="AH9" s="36"/>
      <c r="AI9" s="1"/>
      <c r="AJ9" s="14" t="s">
        <v>109</v>
      </c>
      <c r="AK9" s="1"/>
      <c r="AL9" s="1"/>
      <c r="AM9" s="14" t="s">
        <v>109</v>
      </c>
      <c r="AN9" s="1"/>
      <c r="AO9" s="14" t="s">
        <v>109</v>
      </c>
      <c r="AP9" s="1"/>
      <c r="AQ9" s="1"/>
      <c r="AR9" s="1"/>
      <c r="AS9" s="14" t="s">
        <v>110</v>
      </c>
      <c r="AT9" s="1"/>
      <c r="AU9" s="14" t="s">
        <v>110</v>
      </c>
      <c r="AV9" s="1"/>
      <c r="AW9" s="14" t="s">
        <v>110</v>
      </c>
      <c r="AX9" s="1"/>
      <c r="AY9" s="14" t="s">
        <v>110</v>
      </c>
      <c r="AZ9" s="1"/>
      <c r="BC9" s="14" t="s">
        <v>109</v>
      </c>
      <c r="BF9" s="14" t="s">
        <v>110</v>
      </c>
      <c r="BJ9" s="14" t="s">
        <v>110</v>
      </c>
      <c r="BL9" s="14" t="s">
        <v>110</v>
      </c>
      <c r="BN9" s="82"/>
      <c r="BQ9" s="36"/>
      <c r="BR9" s="14" t="s">
        <v>109</v>
      </c>
      <c r="BT9" s="14" t="s">
        <v>361</v>
      </c>
      <c r="BW9" s="36"/>
      <c r="BX9" s="14" t="s">
        <v>109</v>
      </c>
      <c r="BZ9" s="14" t="s">
        <v>110</v>
      </c>
      <c r="CC9" s="36"/>
      <c r="CD9" s="14" t="s">
        <v>109</v>
      </c>
      <c r="CE9" s="36"/>
      <c r="CF9" s="14" t="s">
        <v>110</v>
      </c>
      <c r="CI9" s="36"/>
      <c r="CJ9" s="14" t="s">
        <v>109</v>
      </c>
      <c r="CL9" s="14" t="s">
        <v>361</v>
      </c>
    </row>
    <row r="10" spans="1:92" ht="75" customHeight="1" x14ac:dyDescent="0.25">
      <c r="A10" s="7" t="s">
        <v>0</v>
      </c>
      <c r="B10" s="7" t="s">
        <v>108</v>
      </c>
      <c r="C10" s="7" t="s">
        <v>140</v>
      </c>
      <c r="D10" s="7"/>
      <c r="E10" s="7" t="s">
        <v>368</v>
      </c>
      <c r="F10" s="7" t="s">
        <v>107</v>
      </c>
      <c r="G10" s="7" t="s">
        <v>1</v>
      </c>
      <c r="H10" s="9" t="s">
        <v>2</v>
      </c>
      <c r="I10" s="7" t="s">
        <v>3</v>
      </c>
      <c r="J10" s="7" t="s">
        <v>4</v>
      </c>
      <c r="K10" s="7" t="s">
        <v>5</v>
      </c>
      <c r="L10" s="7" t="s">
        <v>6</v>
      </c>
      <c r="M10" s="7" t="s">
        <v>7</v>
      </c>
      <c r="N10" s="9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355</v>
      </c>
      <c r="W10" s="7" t="s">
        <v>16</v>
      </c>
      <c r="X10" s="7" t="s">
        <v>17</v>
      </c>
      <c r="Y10" s="75" t="s">
        <v>350</v>
      </c>
      <c r="Z10" s="7" t="s">
        <v>294</v>
      </c>
      <c r="AA10" s="7" t="s">
        <v>295</v>
      </c>
      <c r="AB10" s="7"/>
      <c r="AC10" s="7" t="s">
        <v>351</v>
      </c>
      <c r="AD10" s="7" t="s">
        <v>170</v>
      </c>
      <c r="AE10" s="15" t="s">
        <v>175</v>
      </c>
      <c r="AF10" s="63" t="s">
        <v>356</v>
      </c>
      <c r="AG10" s="15"/>
      <c r="AI10" s="1"/>
      <c r="AJ10" s="79" t="s">
        <v>362</v>
      </c>
      <c r="AK10" s="1"/>
      <c r="AL10" s="1"/>
      <c r="AM10" s="35" t="s">
        <v>362</v>
      </c>
      <c r="AN10" s="1"/>
      <c r="AO10" s="35" t="s">
        <v>362</v>
      </c>
      <c r="AP10" s="1"/>
      <c r="AQ10" s="1"/>
      <c r="AR10" s="1"/>
      <c r="AS10" s="79" t="s">
        <v>362</v>
      </c>
      <c r="AT10" s="1"/>
      <c r="AU10" s="35" t="s">
        <v>362</v>
      </c>
      <c r="AV10" s="1"/>
      <c r="AW10" s="35" t="s">
        <v>362</v>
      </c>
      <c r="AX10" s="1"/>
      <c r="AY10" s="35" t="s">
        <v>362</v>
      </c>
      <c r="AZ10" s="1"/>
      <c r="BC10" s="35" t="s">
        <v>363</v>
      </c>
      <c r="BF10" s="79" t="s">
        <v>363</v>
      </c>
      <c r="BJ10" s="35" t="s">
        <v>363</v>
      </c>
      <c r="BL10" s="35" t="s">
        <v>363</v>
      </c>
      <c r="BN10" s="82"/>
      <c r="BR10" s="84" t="s">
        <v>377</v>
      </c>
      <c r="BT10" s="84" t="s">
        <v>377</v>
      </c>
      <c r="BX10" s="84" t="s">
        <v>379</v>
      </c>
      <c r="BZ10" s="84" t="s">
        <v>379</v>
      </c>
      <c r="CD10" s="84" t="s">
        <v>382</v>
      </c>
      <c r="CF10" s="84" t="s">
        <v>382</v>
      </c>
      <c r="CJ10" s="84" t="s">
        <v>383</v>
      </c>
      <c r="CL10" s="84" t="s">
        <v>383</v>
      </c>
      <c r="CN10" s="21" t="s">
        <v>125</v>
      </c>
    </row>
    <row r="11" spans="1:92" ht="14.1" customHeight="1" x14ac:dyDescent="0.25">
      <c r="A11" s="64" t="s">
        <v>46</v>
      </c>
      <c r="B11" s="28" t="s">
        <v>231</v>
      </c>
      <c r="C11" s="59">
        <v>36210</v>
      </c>
      <c r="D11" s="10">
        <f t="shared" ref="D11:D20" si="0">Y11</f>
        <v>13</v>
      </c>
      <c r="E11" s="10">
        <f t="shared" ref="E11:E20" si="1">AC11</f>
        <v>13</v>
      </c>
      <c r="F11" s="29"/>
      <c r="G11" s="28" t="s">
        <v>349</v>
      </c>
      <c r="H11" s="30" t="s">
        <v>232</v>
      </c>
      <c r="I11" s="29" t="s">
        <v>236</v>
      </c>
      <c r="J11" s="29" t="s">
        <v>233</v>
      </c>
      <c r="K11" s="28">
        <v>422824139</v>
      </c>
      <c r="L11" s="28" t="s">
        <v>234</v>
      </c>
      <c r="M11" s="28" t="s">
        <v>229</v>
      </c>
      <c r="N11" s="28" t="s">
        <v>235</v>
      </c>
      <c r="O11" s="29" t="s">
        <v>236</v>
      </c>
      <c r="P11" s="29" t="s">
        <v>44</v>
      </c>
      <c r="Q11" s="28">
        <v>12</v>
      </c>
      <c r="R11" s="28">
        <v>14</v>
      </c>
      <c r="S11" s="28" t="s">
        <v>29</v>
      </c>
      <c r="T11" s="28" t="s">
        <v>23</v>
      </c>
      <c r="U11" s="28">
        <v>1</v>
      </c>
      <c r="V11" s="1">
        <f t="shared" ref="V11:V20" si="2">R11</f>
        <v>14</v>
      </c>
      <c r="W11" s="28">
        <v>0</v>
      </c>
      <c r="X11" s="29"/>
      <c r="Y11" s="77">
        <f t="shared" ref="Y11:Y20" si="3">ROUND(R11*0.9-0.1,0)</f>
        <v>13</v>
      </c>
      <c r="Z11" s="29">
        <f t="shared" ref="Z11:Z20" si="4">R11-ROUND(R11*0.3,0)</f>
        <v>10</v>
      </c>
      <c r="AA11" s="48">
        <f t="shared" ref="AA11:AA20" si="5">R11-ROUND(R11*0.2,0)</f>
        <v>11</v>
      </c>
      <c r="AB11" s="11" t="e">
        <f>COUNTIF(#REF!,"SI")+COUNTIF(#REF!,"R")</f>
        <v>#REF!</v>
      </c>
      <c r="AC11" s="29">
        <f t="shared" ref="AC11:AC19" si="6">V11-1</f>
        <v>13</v>
      </c>
      <c r="AD11" s="11">
        <f t="shared" ref="AD11:AD20" si="7">AI11+BQ11+BW11+CC11+CI11</f>
        <v>0</v>
      </c>
      <c r="AE11" s="27"/>
      <c r="AF11" s="27"/>
      <c r="AG11" s="56"/>
      <c r="AH11" s="74"/>
      <c r="AI11" s="80">
        <f t="shared" ref="AI11:AI20" si="8">COUNTIF(AJ11:BL11,"SI")+COUNTIF(AJ11:BL11,"R")</f>
        <v>0</v>
      </c>
      <c r="AJ11" s="65"/>
      <c r="AK11" s="61"/>
      <c r="AL11" s="61"/>
      <c r="AM11" s="61"/>
      <c r="AN11" s="61"/>
      <c r="AO11" s="61"/>
      <c r="AP11" s="61"/>
      <c r="AQ11" s="50"/>
      <c r="AR11" s="50"/>
      <c r="AS11" s="65"/>
      <c r="AT11" s="61"/>
      <c r="AU11" s="61"/>
      <c r="AV11" s="61"/>
      <c r="AW11" s="61"/>
      <c r="AX11" s="61"/>
      <c r="AY11" s="61"/>
      <c r="AZ11" s="61"/>
      <c r="BA11" s="50"/>
      <c r="BB11" s="50"/>
      <c r="BC11" s="65"/>
      <c r="BD11" s="61">
        <f t="shared" ref="BD11:BD20" si="9">COUNTIF(BC11:BC11,"SI")+COUNTIF(BC11:BC11,"R")</f>
        <v>0</v>
      </c>
      <c r="BE11" s="61"/>
      <c r="BF11" s="65"/>
      <c r="BG11" s="61">
        <f t="shared" ref="BG11:BG20" si="10">COUNTIF(BF11:BF11,"SI")+COUNTIF(BF11:BF11,"R")</f>
        <v>0</v>
      </c>
      <c r="BH11" s="61"/>
      <c r="BI11" s="61"/>
      <c r="BJ11" s="61"/>
      <c r="BK11" s="61"/>
      <c r="BL11" s="61"/>
      <c r="BM11" s="61"/>
      <c r="BN11" s="83"/>
      <c r="BO11" s="61"/>
      <c r="BP11" s="61"/>
      <c r="BQ11" s="74">
        <f t="shared" ref="BQ11:BQ19" si="11">COUNTIF(BR11:BT11,"SI")+COUNTIF(BR11:BT11,"R")</f>
        <v>0</v>
      </c>
      <c r="BR11" s="65"/>
      <c r="BS11" s="61"/>
      <c r="BT11" s="65"/>
      <c r="BU11" s="61"/>
      <c r="BV11" s="61"/>
      <c r="BW11" s="74">
        <f t="shared" ref="BW11:BW20" si="12">COUNTIF(BX11:BZ11,"SI")+COUNTIF(BX11:BZ11,"R")</f>
        <v>0</v>
      </c>
      <c r="BX11" s="65"/>
      <c r="BY11" s="61"/>
      <c r="BZ11" s="65"/>
      <c r="CA11" s="61"/>
      <c r="CB11" s="61"/>
      <c r="CC11" s="74">
        <f t="shared" ref="CC11:CC20" si="13">COUNTIF(CD11:CF11,"SI")+COUNTIF(CD11:CF11,"R")</f>
        <v>0</v>
      </c>
      <c r="CD11" s="65"/>
      <c r="CE11" s="74"/>
      <c r="CF11" s="65"/>
      <c r="CG11" s="61"/>
      <c r="CH11" s="61"/>
      <c r="CI11" s="74">
        <f t="shared" ref="CI11:CI20" si="14">COUNTIF(CJ11:CL11,"SI")+COUNTIF(CJ11:CL11,"R")</f>
        <v>0</v>
      </c>
      <c r="CJ11" s="65"/>
      <c r="CK11" s="61"/>
      <c r="CL11" s="65"/>
      <c r="CM11" s="61"/>
    </row>
    <row r="12" spans="1:92" ht="14.1" customHeight="1" x14ac:dyDescent="0.25">
      <c r="A12" s="31" t="s">
        <v>46</v>
      </c>
      <c r="B12" s="10" t="s">
        <v>237</v>
      </c>
      <c r="C12" s="57">
        <v>34135</v>
      </c>
      <c r="D12" s="10">
        <f t="shared" si="0"/>
        <v>8</v>
      </c>
      <c r="E12" s="10">
        <f t="shared" si="1"/>
        <v>8</v>
      </c>
      <c r="F12" s="11"/>
      <c r="G12" s="10" t="s">
        <v>349</v>
      </c>
      <c r="H12" s="12" t="s">
        <v>238</v>
      </c>
      <c r="I12" s="11" t="s">
        <v>46</v>
      </c>
      <c r="J12" s="11" t="s">
        <v>239</v>
      </c>
      <c r="K12" s="10">
        <v>41717336</v>
      </c>
      <c r="L12" s="10" t="s">
        <v>240</v>
      </c>
      <c r="M12" s="10" t="s">
        <v>43</v>
      </c>
      <c r="N12" s="10" t="s">
        <v>241</v>
      </c>
      <c r="O12" s="11" t="s">
        <v>46</v>
      </c>
      <c r="P12" s="11" t="s">
        <v>242</v>
      </c>
      <c r="Q12" s="10"/>
      <c r="R12" s="10">
        <v>9</v>
      </c>
      <c r="S12" s="10" t="s">
        <v>29</v>
      </c>
      <c r="T12" s="10" t="s">
        <v>21</v>
      </c>
      <c r="U12" s="10">
        <v>1</v>
      </c>
      <c r="V12" s="1">
        <f t="shared" si="2"/>
        <v>9</v>
      </c>
      <c r="W12" s="10">
        <v>1</v>
      </c>
      <c r="X12" s="11" t="s">
        <v>243</v>
      </c>
      <c r="Y12" s="54">
        <f t="shared" si="3"/>
        <v>8</v>
      </c>
      <c r="Z12" s="11">
        <f t="shared" si="4"/>
        <v>6</v>
      </c>
      <c r="AA12" s="48">
        <f t="shared" si="5"/>
        <v>7</v>
      </c>
      <c r="AB12" s="11" t="e">
        <f>COUNTIF(#REF!,"SI")+COUNTIF(#REF!,"R")</f>
        <v>#REF!</v>
      </c>
      <c r="AC12" s="11">
        <f t="shared" si="6"/>
        <v>8</v>
      </c>
      <c r="AD12" s="11">
        <f t="shared" si="7"/>
        <v>0</v>
      </c>
      <c r="AE12" s="27"/>
      <c r="AF12" s="27"/>
      <c r="AG12" s="56"/>
      <c r="AH12" s="74"/>
      <c r="AI12" s="80">
        <f t="shared" si="8"/>
        <v>0</v>
      </c>
      <c r="AJ12" s="51"/>
      <c r="AK12" s="61"/>
      <c r="AL12" s="61"/>
      <c r="AM12" s="61"/>
      <c r="AN12" s="61"/>
      <c r="AO12" s="61"/>
      <c r="AP12" s="61"/>
      <c r="AQ12" s="50"/>
      <c r="AR12" s="50"/>
      <c r="AS12" s="51"/>
      <c r="AT12" s="61"/>
      <c r="AU12" s="61"/>
      <c r="AV12" s="61"/>
      <c r="AW12" s="61"/>
      <c r="AX12" s="61"/>
      <c r="AY12" s="61"/>
      <c r="AZ12" s="61"/>
      <c r="BA12" s="50"/>
      <c r="BB12" s="50"/>
      <c r="BC12" s="51"/>
      <c r="BD12" s="61">
        <f t="shared" si="9"/>
        <v>0</v>
      </c>
      <c r="BE12" s="61"/>
      <c r="BF12" s="51"/>
      <c r="BG12" s="61">
        <f t="shared" si="10"/>
        <v>0</v>
      </c>
      <c r="BH12" s="61"/>
      <c r="BI12" s="61"/>
      <c r="BJ12" s="61"/>
      <c r="BK12" s="61"/>
      <c r="BL12" s="61"/>
      <c r="BM12" s="61"/>
      <c r="BN12" s="83"/>
      <c r="BO12" s="61"/>
      <c r="BP12" s="61"/>
      <c r="BQ12" s="74">
        <f t="shared" si="11"/>
        <v>0</v>
      </c>
      <c r="BR12" s="51"/>
      <c r="BS12" s="61"/>
      <c r="BT12" s="51"/>
      <c r="BU12" s="61"/>
      <c r="BV12" s="61"/>
      <c r="BW12" s="74">
        <f t="shared" si="12"/>
        <v>0</v>
      </c>
      <c r="BX12" s="51"/>
      <c r="BY12" s="61"/>
      <c r="BZ12" s="51"/>
      <c r="CA12" s="61"/>
      <c r="CB12" s="61"/>
      <c r="CC12" s="74">
        <f t="shared" si="13"/>
        <v>0</v>
      </c>
      <c r="CD12" s="51"/>
      <c r="CE12" s="74"/>
      <c r="CF12" s="51"/>
      <c r="CG12" s="61"/>
      <c r="CH12" s="61"/>
      <c r="CI12" s="74">
        <f t="shared" si="14"/>
        <v>0</v>
      </c>
      <c r="CJ12" s="51"/>
      <c r="CK12" s="61"/>
      <c r="CL12" s="51"/>
      <c r="CM12" s="61"/>
    </row>
    <row r="13" spans="1:92" ht="14.1" customHeight="1" x14ac:dyDescent="0.25">
      <c r="A13" s="31" t="s">
        <v>46</v>
      </c>
      <c r="B13" s="10" t="s">
        <v>48</v>
      </c>
      <c r="C13" s="57">
        <v>37534</v>
      </c>
      <c r="D13" s="10">
        <f t="shared" si="0"/>
        <v>13</v>
      </c>
      <c r="E13" s="10">
        <f t="shared" si="1"/>
        <v>14</v>
      </c>
      <c r="F13" s="11"/>
      <c r="G13" s="10" t="s">
        <v>349</v>
      </c>
      <c r="H13" s="12" t="s">
        <v>49</v>
      </c>
      <c r="I13" s="11" t="s">
        <v>46</v>
      </c>
      <c r="J13" s="11" t="s">
        <v>50</v>
      </c>
      <c r="K13" s="10">
        <v>415350169</v>
      </c>
      <c r="L13" s="10" t="s">
        <v>51</v>
      </c>
      <c r="M13" s="10" t="s">
        <v>19</v>
      </c>
      <c r="N13" s="10" t="s">
        <v>332</v>
      </c>
      <c r="O13" s="11" t="s">
        <v>46</v>
      </c>
      <c r="P13" s="11" t="s">
        <v>33</v>
      </c>
      <c r="Q13" s="10">
        <v>15</v>
      </c>
      <c r="R13" s="10">
        <v>15</v>
      </c>
      <c r="S13" s="10" t="s">
        <v>20</v>
      </c>
      <c r="T13" s="10" t="s">
        <v>25</v>
      </c>
      <c r="U13" s="10">
        <v>1</v>
      </c>
      <c r="V13" s="1">
        <f t="shared" si="2"/>
        <v>15</v>
      </c>
      <c r="W13" s="10">
        <v>0</v>
      </c>
      <c r="X13" s="11"/>
      <c r="Y13" s="54">
        <f t="shared" si="3"/>
        <v>13</v>
      </c>
      <c r="Z13" s="11">
        <f t="shared" si="4"/>
        <v>10</v>
      </c>
      <c r="AA13" s="48">
        <f t="shared" si="5"/>
        <v>12</v>
      </c>
      <c r="AB13" s="11" t="e">
        <f>COUNTIF(#REF!,"SI")+COUNTIF(#REF!,"R")</f>
        <v>#REF!</v>
      </c>
      <c r="AC13" s="11">
        <f t="shared" si="6"/>
        <v>14</v>
      </c>
      <c r="AD13" s="11">
        <f t="shared" si="7"/>
        <v>2</v>
      </c>
      <c r="AE13" s="27"/>
      <c r="AF13" s="27"/>
      <c r="AG13" s="56"/>
      <c r="AH13" s="74"/>
      <c r="AI13" s="80">
        <f t="shared" si="8"/>
        <v>0</v>
      </c>
      <c r="AJ13" s="51"/>
      <c r="AK13" s="61"/>
      <c r="AL13" s="61"/>
      <c r="AM13" s="61"/>
      <c r="AN13" s="61"/>
      <c r="AO13" s="61"/>
      <c r="AP13" s="61"/>
      <c r="AQ13" s="50"/>
      <c r="AR13" s="50"/>
      <c r="AS13" s="51" t="s">
        <v>358</v>
      </c>
      <c r="AT13" s="61"/>
      <c r="AU13" s="61"/>
      <c r="AV13" s="61"/>
      <c r="AW13" s="61"/>
      <c r="AX13" s="61"/>
      <c r="AY13" s="61"/>
      <c r="AZ13" s="61"/>
      <c r="BA13" s="50"/>
      <c r="BB13" s="50"/>
      <c r="BC13" s="51"/>
      <c r="BD13" s="61">
        <f t="shared" si="9"/>
        <v>0</v>
      </c>
      <c r="BE13" s="61"/>
      <c r="BF13" s="51"/>
      <c r="BG13" s="61">
        <f t="shared" si="10"/>
        <v>0</v>
      </c>
      <c r="BH13" s="61"/>
      <c r="BI13" s="61"/>
      <c r="BJ13" s="61"/>
      <c r="BK13" s="61"/>
      <c r="BL13" s="61"/>
      <c r="BM13" s="61"/>
      <c r="BN13" s="83"/>
      <c r="BO13" s="61"/>
      <c r="BP13" s="61"/>
      <c r="BQ13" s="74">
        <f t="shared" si="11"/>
        <v>0</v>
      </c>
      <c r="BR13" s="51"/>
      <c r="BS13" s="61"/>
      <c r="BT13" s="51"/>
      <c r="BU13" s="61"/>
      <c r="BV13" s="61"/>
      <c r="BW13" s="74">
        <f t="shared" si="12"/>
        <v>0</v>
      </c>
      <c r="BX13" s="51"/>
      <c r="BY13" s="61"/>
      <c r="BZ13" s="51"/>
      <c r="CA13" s="61"/>
      <c r="CB13" s="61"/>
      <c r="CC13" s="74">
        <f t="shared" si="13"/>
        <v>2</v>
      </c>
      <c r="CD13" s="51" t="s">
        <v>161</v>
      </c>
      <c r="CE13" s="74"/>
      <c r="CF13" s="51" t="s">
        <v>161</v>
      </c>
      <c r="CG13" s="61"/>
      <c r="CH13" s="61"/>
      <c r="CI13" s="74">
        <f t="shared" si="14"/>
        <v>0</v>
      </c>
      <c r="CJ13" s="51"/>
      <c r="CK13" s="61"/>
      <c r="CL13" s="51"/>
      <c r="CM13" s="61"/>
      <c r="CN13" s="1" t="s">
        <v>360</v>
      </c>
    </row>
    <row r="14" spans="1:92" ht="14.1" customHeight="1" x14ac:dyDescent="0.25">
      <c r="A14" s="31" t="s">
        <v>46</v>
      </c>
      <c r="B14" s="10" t="s">
        <v>52</v>
      </c>
      <c r="C14" s="57">
        <v>34137</v>
      </c>
      <c r="D14" s="10">
        <f t="shared" si="0"/>
        <v>8</v>
      </c>
      <c r="E14" s="10">
        <f t="shared" si="1"/>
        <v>8</v>
      </c>
      <c r="F14" s="11"/>
      <c r="G14" s="10" t="s">
        <v>349</v>
      </c>
      <c r="H14" s="12" t="s">
        <v>53</v>
      </c>
      <c r="I14" s="11" t="s">
        <v>46</v>
      </c>
      <c r="J14" s="11" t="s">
        <v>54</v>
      </c>
      <c r="K14" s="10">
        <v>41915909</v>
      </c>
      <c r="L14" s="10" t="s">
        <v>55</v>
      </c>
      <c r="M14" s="10" t="s">
        <v>56</v>
      </c>
      <c r="N14" s="10" t="s">
        <v>57</v>
      </c>
      <c r="O14" s="11" t="s">
        <v>46</v>
      </c>
      <c r="P14" s="11" t="s">
        <v>40</v>
      </c>
      <c r="Q14" s="10">
        <v>9</v>
      </c>
      <c r="R14" s="10">
        <v>9</v>
      </c>
      <c r="S14" s="10" t="s">
        <v>20</v>
      </c>
      <c r="T14" s="10" t="s">
        <v>21</v>
      </c>
      <c r="U14" s="10">
        <v>1</v>
      </c>
      <c r="V14" s="1">
        <f t="shared" si="2"/>
        <v>9</v>
      </c>
      <c r="W14" s="10">
        <v>0</v>
      </c>
      <c r="X14" s="11"/>
      <c r="Y14" s="54">
        <f t="shared" si="3"/>
        <v>8</v>
      </c>
      <c r="Z14" s="11">
        <f t="shared" si="4"/>
        <v>6</v>
      </c>
      <c r="AA14" s="48">
        <f t="shared" si="5"/>
        <v>7</v>
      </c>
      <c r="AB14" s="11" t="e">
        <f>COUNTIF(#REF!,"SI")+COUNTIF(#REF!,"R")</f>
        <v>#REF!</v>
      </c>
      <c r="AC14" s="11">
        <f t="shared" si="6"/>
        <v>8</v>
      </c>
      <c r="AD14" s="11">
        <f t="shared" si="7"/>
        <v>0</v>
      </c>
      <c r="AE14" s="27"/>
      <c r="AF14" s="27"/>
      <c r="AG14" s="56"/>
      <c r="AH14" s="74"/>
      <c r="AI14" s="80">
        <f t="shared" si="8"/>
        <v>0</v>
      </c>
      <c r="AJ14" s="51"/>
      <c r="AK14" s="61"/>
      <c r="AL14" s="61"/>
      <c r="AM14" s="61"/>
      <c r="AN14" s="61"/>
      <c r="AO14" s="61"/>
      <c r="AP14" s="61"/>
      <c r="AQ14" s="50"/>
      <c r="AR14" s="50"/>
      <c r="AS14" s="51"/>
      <c r="AT14" s="61"/>
      <c r="AU14" s="61"/>
      <c r="AV14" s="61"/>
      <c r="AW14" s="61"/>
      <c r="AX14" s="61"/>
      <c r="AY14" s="61"/>
      <c r="AZ14" s="61"/>
      <c r="BA14" s="50"/>
      <c r="BB14" s="50"/>
      <c r="BC14" s="51"/>
      <c r="BD14" s="61">
        <f t="shared" si="9"/>
        <v>0</v>
      </c>
      <c r="BE14" s="61"/>
      <c r="BF14" s="51"/>
      <c r="BG14" s="61">
        <f t="shared" si="10"/>
        <v>0</v>
      </c>
      <c r="BH14" s="61"/>
      <c r="BI14" s="61"/>
      <c r="BJ14" s="61"/>
      <c r="BK14" s="61"/>
      <c r="BL14" s="61"/>
      <c r="BM14" s="61"/>
      <c r="BN14" s="83"/>
      <c r="BO14" s="61"/>
      <c r="BP14" s="61"/>
      <c r="BQ14" s="74">
        <f t="shared" si="11"/>
        <v>0</v>
      </c>
      <c r="BR14" s="51"/>
      <c r="BS14" s="61"/>
      <c r="BT14" s="51"/>
      <c r="BU14" s="61"/>
      <c r="BV14" s="61"/>
      <c r="BW14" s="74">
        <f t="shared" si="12"/>
        <v>0</v>
      </c>
      <c r="BX14" s="51"/>
      <c r="BY14" s="61"/>
      <c r="BZ14" s="51"/>
      <c r="CA14" s="61"/>
      <c r="CB14" s="61"/>
      <c r="CC14" s="74">
        <f t="shared" si="13"/>
        <v>0</v>
      </c>
      <c r="CD14" s="51"/>
      <c r="CE14" s="74"/>
      <c r="CF14" s="51"/>
      <c r="CG14" s="61"/>
      <c r="CH14" s="61"/>
      <c r="CI14" s="74">
        <f t="shared" si="14"/>
        <v>0</v>
      </c>
      <c r="CJ14" s="51"/>
      <c r="CK14" s="61"/>
      <c r="CL14" s="51"/>
      <c r="CM14" s="61"/>
    </row>
    <row r="15" spans="1:92" ht="14.1" customHeight="1" x14ac:dyDescent="0.25">
      <c r="A15" s="31" t="s">
        <v>46</v>
      </c>
      <c r="B15" s="10" t="s">
        <v>244</v>
      </c>
      <c r="C15" s="57">
        <v>34150</v>
      </c>
      <c r="D15" s="10">
        <f t="shared" si="0"/>
        <v>13</v>
      </c>
      <c r="E15" s="10">
        <f t="shared" si="1"/>
        <v>13</v>
      </c>
      <c r="F15" s="11"/>
      <c r="G15" s="10" t="s">
        <v>349</v>
      </c>
      <c r="H15" s="12" t="s">
        <v>245</v>
      </c>
      <c r="I15" s="11" t="s">
        <v>167</v>
      </c>
      <c r="J15" s="11" t="s">
        <v>306</v>
      </c>
      <c r="K15" s="10">
        <v>41430085</v>
      </c>
      <c r="L15" s="10" t="s">
        <v>246</v>
      </c>
      <c r="M15" s="10" t="s">
        <v>93</v>
      </c>
      <c r="N15" s="10" t="s">
        <v>247</v>
      </c>
      <c r="O15" s="11" t="s">
        <v>167</v>
      </c>
      <c r="P15" s="11" t="s">
        <v>39</v>
      </c>
      <c r="Q15" s="10">
        <v>28</v>
      </c>
      <c r="R15" s="10">
        <v>14</v>
      </c>
      <c r="S15" s="10" t="s">
        <v>20</v>
      </c>
      <c r="T15" s="10" t="s">
        <v>35</v>
      </c>
      <c r="U15" s="10">
        <v>1</v>
      </c>
      <c r="V15" s="1">
        <f t="shared" si="2"/>
        <v>14</v>
      </c>
      <c r="W15" s="10">
        <v>1</v>
      </c>
      <c r="X15" s="11" t="s">
        <v>331</v>
      </c>
      <c r="Y15" s="54">
        <f t="shared" si="3"/>
        <v>13</v>
      </c>
      <c r="Z15" s="11">
        <f t="shared" si="4"/>
        <v>10</v>
      </c>
      <c r="AA15" s="48">
        <f t="shared" si="5"/>
        <v>11</v>
      </c>
      <c r="AB15" s="11" t="e">
        <f>COUNTIF(#REF!,"SI")+COUNTIF(#REF!,"R")</f>
        <v>#REF!</v>
      </c>
      <c r="AC15" s="11">
        <f t="shared" si="6"/>
        <v>13</v>
      </c>
      <c r="AD15" s="11">
        <f t="shared" si="7"/>
        <v>0</v>
      </c>
      <c r="AE15" s="27"/>
      <c r="AF15" s="27"/>
      <c r="AG15" s="56"/>
      <c r="AH15" s="74"/>
      <c r="AI15" s="80">
        <f t="shared" si="8"/>
        <v>0</v>
      </c>
      <c r="AJ15" s="51"/>
      <c r="AK15" s="61"/>
      <c r="AL15" s="61"/>
      <c r="AM15" s="61"/>
      <c r="AN15" s="61"/>
      <c r="AO15" s="61"/>
      <c r="AP15" s="61"/>
      <c r="AQ15" s="50"/>
      <c r="AR15" s="50"/>
      <c r="AS15" s="51"/>
      <c r="AT15" s="61"/>
      <c r="AU15" s="61"/>
      <c r="AV15" s="61"/>
      <c r="AW15" s="61"/>
      <c r="AX15" s="61"/>
      <c r="AY15" s="61"/>
      <c r="AZ15" s="61"/>
      <c r="BA15" s="50"/>
      <c r="BB15" s="50"/>
      <c r="BC15" s="51"/>
      <c r="BD15" s="61">
        <f t="shared" si="9"/>
        <v>0</v>
      </c>
      <c r="BE15" s="61"/>
      <c r="BF15" s="51"/>
      <c r="BG15" s="61">
        <f t="shared" si="10"/>
        <v>0</v>
      </c>
      <c r="BH15" s="61"/>
      <c r="BI15" s="61"/>
      <c r="BJ15" s="61"/>
      <c r="BK15" s="61"/>
      <c r="BL15" s="61"/>
      <c r="BM15" s="61"/>
      <c r="BN15" s="83"/>
      <c r="BO15" s="61"/>
      <c r="BP15" s="61"/>
      <c r="BQ15" s="74">
        <f t="shared" si="11"/>
        <v>0</v>
      </c>
      <c r="BR15" s="51"/>
      <c r="BS15" s="61"/>
      <c r="BT15" s="51"/>
      <c r="BU15" s="61"/>
      <c r="BV15" s="61"/>
      <c r="BW15" s="74">
        <f t="shared" si="12"/>
        <v>0</v>
      </c>
      <c r="BX15" s="51"/>
      <c r="BY15" s="61"/>
      <c r="BZ15" s="51"/>
      <c r="CA15" s="61"/>
      <c r="CB15" s="61"/>
      <c r="CC15" s="74">
        <f t="shared" si="13"/>
        <v>0</v>
      </c>
      <c r="CD15" s="51"/>
      <c r="CE15" s="74"/>
      <c r="CF15" s="51"/>
      <c r="CG15" s="61"/>
      <c r="CH15" s="61"/>
      <c r="CI15" s="74">
        <f t="shared" si="14"/>
        <v>0</v>
      </c>
      <c r="CJ15" s="51"/>
      <c r="CK15" s="61"/>
      <c r="CL15" s="51"/>
      <c r="CM15" s="61"/>
    </row>
    <row r="16" spans="1:92" ht="14.1" customHeight="1" x14ac:dyDescent="0.25">
      <c r="A16" s="31" t="s">
        <v>46</v>
      </c>
      <c r="B16" s="10" t="s">
        <v>296</v>
      </c>
      <c r="C16" s="57">
        <v>34271</v>
      </c>
      <c r="D16" s="10">
        <f t="shared" si="0"/>
        <v>11</v>
      </c>
      <c r="E16" s="10">
        <f t="shared" si="1"/>
        <v>11</v>
      </c>
      <c r="F16" s="11"/>
      <c r="G16" s="10" t="s">
        <v>349</v>
      </c>
      <c r="H16" s="12" t="s">
        <v>307</v>
      </c>
      <c r="I16" s="11" t="s">
        <v>308</v>
      </c>
      <c r="J16" s="11" t="s">
        <v>309</v>
      </c>
      <c r="K16" s="10">
        <v>41420355</v>
      </c>
      <c r="L16" s="10" t="s">
        <v>310</v>
      </c>
      <c r="M16" s="10" t="s">
        <v>37</v>
      </c>
      <c r="N16" s="10" t="s">
        <v>333</v>
      </c>
      <c r="O16" s="11" t="s">
        <v>308</v>
      </c>
      <c r="P16" s="11" t="s">
        <v>28</v>
      </c>
      <c r="Q16" s="10">
        <v>12</v>
      </c>
      <c r="R16" s="10">
        <v>12</v>
      </c>
      <c r="S16" s="10" t="s">
        <v>29</v>
      </c>
      <c r="T16" s="10" t="s">
        <v>25</v>
      </c>
      <c r="U16" s="10">
        <v>1</v>
      </c>
      <c r="V16" s="1">
        <f t="shared" si="2"/>
        <v>12</v>
      </c>
      <c r="W16" s="10">
        <v>0</v>
      </c>
      <c r="X16" s="11"/>
      <c r="Y16" s="54">
        <f t="shared" si="3"/>
        <v>11</v>
      </c>
      <c r="Z16" s="11">
        <f t="shared" si="4"/>
        <v>8</v>
      </c>
      <c r="AA16" s="48">
        <f t="shared" si="5"/>
        <v>10</v>
      </c>
      <c r="AB16" s="11" t="e">
        <f>COUNTIF(#REF!,"SI")+COUNTIF(#REF!,"R")</f>
        <v>#REF!</v>
      </c>
      <c r="AC16" s="11">
        <f t="shared" si="6"/>
        <v>11</v>
      </c>
      <c r="AD16" s="11">
        <f t="shared" si="7"/>
        <v>0</v>
      </c>
      <c r="AE16" s="27"/>
      <c r="AF16" s="27"/>
      <c r="AG16" s="56"/>
      <c r="AH16" s="74"/>
      <c r="AI16" s="80">
        <f t="shared" si="8"/>
        <v>0</v>
      </c>
      <c r="AJ16" s="51"/>
      <c r="AK16" s="61"/>
      <c r="AL16" s="61"/>
      <c r="AM16" s="61"/>
      <c r="AN16" s="61"/>
      <c r="AO16" s="61"/>
      <c r="AP16" s="61"/>
      <c r="AQ16" s="50"/>
      <c r="AR16" s="50"/>
      <c r="AS16" s="51"/>
      <c r="AT16" s="61"/>
      <c r="AU16" s="61"/>
      <c r="AV16" s="61"/>
      <c r="AW16" s="61"/>
      <c r="AX16" s="61"/>
      <c r="AY16" s="61"/>
      <c r="AZ16" s="61"/>
      <c r="BA16" s="50"/>
      <c r="BB16" s="50"/>
      <c r="BC16" s="51"/>
      <c r="BD16" s="61">
        <f t="shared" si="9"/>
        <v>0</v>
      </c>
      <c r="BE16" s="61"/>
      <c r="BF16" s="51"/>
      <c r="BG16" s="61">
        <f t="shared" si="10"/>
        <v>0</v>
      </c>
      <c r="BH16" s="61"/>
      <c r="BI16" s="61"/>
      <c r="BJ16" s="61"/>
      <c r="BK16" s="61"/>
      <c r="BL16" s="61"/>
      <c r="BM16" s="61"/>
      <c r="BN16" s="83"/>
      <c r="BO16" s="61"/>
      <c r="BP16" s="61"/>
      <c r="BQ16" s="74">
        <f t="shared" si="11"/>
        <v>0</v>
      </c>
      <c r="BR16" s="51"/>
      <c r="BS16" s="61"/>
      <c r="BT16" s="51"/>
      <c r="BU16" s="61"/>
      <c r="BV16" s="61"/>
      <c r="BW16" s="74">
        <f t="shared" si="12"/>
        <v>0</v>
      </c>
      <c r="BX16" s="51"/>
      <c r="BY16" s="61"/>
      <c r="BZ16" s="51"/>
      <c r="CA16" s="61"/>
      <c r="CB16" s="61"/>
      <c r="CC16" s="74">
        <f t="shared" si="13"/>
        <v>0</v>
      </c>
      <c r="CD16" s="51"/>
      <c r="CE16" s="74"/>
      <c r="CF16" s="51"/>
      <c r="CG16" s="61"/>
      <c r="CH16" s="61"/>
      <c r="CI16" s="74">
        <f t="shared" si="14"/>
        <v>0</v>
      </c>
      <c r="CJ16" s="51"/>
      <c r="CK16" s="61"/>
      <c r="CL16" s="51"/>
      <c r="CM16" s="61"/>
    </row>
    <row r="17" spans="1:92" ht="14.1" customHeight="1" x14ac:dyDescent="0.25">
      <c r="A17" s="31" t="s">
        <v>46</v>
      </c>
      <c r="B17" s="10" t="s">
        <v>297</v>
      </c>
      <c r="C17" s="57">
        <v>34281</v>
      </c>
      <c r="D17" s="10">
        <f t="shared" si="0"/>
        <v>10</v>
      </c>
      <c r="E17" s="10">
        <f t="shared" si="1"/>
        <v>10</v>
      </c>
      <c r="F17" s="11"/>
      <c r="G17" s="10" t="s">
        <v>349</v>
      </c>
      <c r="H17" s="12" t="s">
        <v>311</v>
      </c>
      <c r="I17" s="11" t="s">
        <v>46</v>
      </c>
      <c r="J17" s="11" t="s">
        <v>312</v>
      </c>
      <c r="K17" s="10">
        <v>41981696</v>
      </c>
      <c r="L17" s="10" t="s">
        <v>313</v>
      </c>
      <c r="M17" s="10" t="s">
        <v>34</v>
      </c>
      <c r="N17" s="10" t="s">
        <v>334</v>
      </c>
      <c r="O17" s="11" t="s">
        <v>46</v>
      </c>
      <c r="P17" s="11" t="s">
        <v>26</v>
      </c>
      <c r="Q17" s="10">
        <v>12</v>
      </c>
      <c r="R17" s="10">
        <v>11</v>
      </c>
      <c r="S17" s="10" t="s">
        <v>20</v>
      </c>
      <c r="T17" s="10" t="s">
        <v>25</v>
      </c>
      <c r="U17" s="10">
        <v>0</v>
      </c>
      <c r="V17" s="1">
        <f t="shared" si="2"/>
        <v>11</v>
      </c>
      <c r="W17" s="10">
        <v>0</v>
      </c>
      <c r="X17" s="11"/>
      <c r="Y17" s="54">
        <f t="shared" si="3"/>
        <v>10</v>
      </c>
      <c r="Z17" s="11">
        <f t="shared" si="4"/>
        <v>8</v>
      </c>
      <c r="AA17" s="48">
        <f t="shared" si="5"/>
        <v>9</v>
      </c>
      <c r="AB17" s="11" t="e">
        <f>COUNTIF(#REF!,"SI")+COUNTIF(#REF!,"R")</f>
        <v>#REF!</v>
      </c>
      <c r="AC17" s="11">
        <f t="shared" si="6"/>
        <v>10</v>
      </c>
      <c r="AD17" s="11">
        <f t="shared" si="7"/>
        <v>2</v>
      </c>
      <c r="AE17" s="27"/>
      <c r="AF17" s="27"/>
      <c r="AG17" s="56"/>
      <c r="AH17" s="74"/>
      <c r="AI17" s="80">
        <f t="shared" si="8"/>
        <v>0</v>
      </c>
      <c r="AJ17" s="51"/>
      <c r="AK17" s="61"/>
      <c r="AL17" s="61"/>
      <c r="AM17" s="61"/>
      <c r="AN17" s="61"/>
      <c r="AO17" s="61"/>
      <c r="AP17" s="61"/>
      <c r="AQ17" s="50"/>
      <c r="AR17" s="50"/>
      <c r="AS17" s="51"/>
      <c r="AT17" s="61"/>
      <c r="AU17" s="61"/>
      <c r="AV17" s="61"/>
      <c r="AW17" s="61"/>
      <c r="AX17" s="61"/>
      <c r="AY17" s="61"/>
      <c r="AZ17" s="61"/>
      <c r="BA17" s="50"/>
      <c r="BB17" s="50"/>
      <c r="BC17" s="51"/>
      <c r="BD17" s="61">
        <f t="shared" si="9"/>
        <v>0</v>
      </c>
      <c r="BE17" s="61"/>
      <c r="BF17" s="51"/>
      <c r="BG17" s="61">
        <f t="shared" si="10"/>
        <v>0</v>
      </c>
      <c r="BH17" s="61"/>
      <c r="BI17" s="61"/>
      <c r="BJ17" s="61"/>
      <c r="BK17" s="61"/>
      <c r="BL17" s="61"/>
      <c r="BM17" s="61"/>
      <c r="BN17" s="83"/>
      <c r="BO17" s="61"/>
      <c r="BP17" s="61"/>
      <c r="BQ17" s="74">
        <f t="shared" si="11"/>
        <v>0</v>
      </c>
      <c r="BR17" s="51"/>
      <c r="BS17" s="61"/>
      <c r="BT17" s="51"/>
      <c r="BU17" s="61"/>
      <c r="BV17" s="61"/>
      <c r="BW17" s="74">
        <f t="shared" si="12"/>
        <v>0</v>
      </c>
      <c r="BX17" s="51"/>
      <c r="BY17" s="61"/>
      <c r="BZ17" s="51"/>
      <c r="CA17" s="61"/>
      <c r="CB17" s="61"/>
      <c r="CC17" s="74">
        <f t="shared" si="13"/>
        <v>0</v>
      </c>
      <c r="CD17" s="51"/>
      <c r="CE17" s="74"/>
      <c r="CF17" s="51"/>
      <c r="CG17" s="61"/>
      <c r="CH17" s="61"/>
      <c r="CI17" s="74">
        <f t="shared" si="14"/>
        <v>2</v>
      </c>
      <c r="CJ17" s="51" t="s">
        <v>161</v>
      </c>
      <c r="CK17" s="61"/>
      <c r="CL17" s="51" t="s">
        <v>161</v>
      </c>
      <c r="CM17" s="61"/>
    </row>
    <row r="18" spans="1:92" ht="14.1" customHeight="1" x14ac:dyDescent="0.25">
      <c r="A18" s="31" t="s">
        <v>46</v>
      </c>
      <c r="B18" s="10" t="s">
        <v>248</v>
      </c>
      <c r="C18" s="57">
        <v>34166</v>
      </c>
      <c r="D18" s="10">
        <f t="shared" si="0"/>
        <v>29</v>
      </c>
      <c r="E18" s="10">
        <f t="shared" si="1"/>
        <v>31</v>
      </c>
      <c r="F18" s="11"/>
      <c r="G18" s="10" t="s">
        <v>45</v>
      </c>
      <c r="H18" s="12" t="s">
        <v>249</v>
      </c>
      <c r="I18" s="11" t="s">
        <v>167</v>
      </c>
      <c r="J18" s="11" t="s">
        <v>250</v>
      </c>
      <c r="K18" s="10">
        <v>41430929</v>
      </c>
      <c r="L18" s="10" t="s">
        <v>251</v>
      </c>
      <c r="M18" s="10" t="s">
        <v>253</v>
      </c>
      <c r="N18" s="10" t="s">
        <v>254</v>
      </c>
      <c r="O18" s="11" t="s">
        <v>167</v>
      </c>
      <c r="P18" s="11" t="s">
        <v>255</v>
      </c>
      <c r="Q18" s="10"/>
      <c r="R18" s="10">
        <v>32</v>
      </c>
      <c r="S18" s="10" t="s">
        <v>29</v>
      </c>
      <c r="T18" s="10" t="s">
        <v>25</v>
      </c>
      <c r="U18" s="10">
        <v>1</v>
      </c>
      <c r="V18" s="1">
        <f t="shared" si="2"/>
        <v>32</v>
      </c>
      <c r="W18" s="10">
        <v>1</v>
      </c>
      <c r="X18" s="11" t="s">
        <v>252</v>
      </c>
      <c r="Y18" s="54">
        <f t="shared" si="3"/>
        <v>29</v>
      </c>
      <c r="Z18" s="11">
        <f t="shared" si="4"/>
        <v>22</v>
      </c>
      <c r="AA18" s="48">
        <f t="shared" si="5"/>
        <v>26</v>
      </c>
      <c r="AB18" s="11" t="e">
        <f>COUNTIF(#REF!,"SI")+COUNTIF(#REF!,"R")</f>
        <v>#REF!</v>
      </c>
      <c r="AC18" s="11">
        <f t="shared" si="6"/>
        <v>31</v>
      </c>
      <c r="AD18" s="11">
        <f t="shared" si="7"/>
        <v>0</v>
      </c>
      <c r="AE18" s="27"/>
      <c r="AF18" s="27"/>
      <c r="AG18" s="56"/>
      <c r="AH18" s="74"/>
      <c r="AI18" s="80">
        <f t="shared" si="8"/>
        <v>0</v>
      </c>
      <c r="AJ18" s="51"/>
      <c r="AK18" s="61"/>
      <c r="AL18" s="61"/>
      <c r="AM18" s="61"/>
      <c r="AN18" s="61"/>
      <c r="AO18" s="61"/>
      <c r="AP18" s="61"/>
      <c r="AQ18" s="50"/>
      <c r="AR18" s="50"/>
      <c r="AS18" s="51"/>
      <c r="AT18" s="61"/>
      <c r="AU18" s="61"/>
      <c r="AV18" s="61"/>
      <c r="AW18" s="61"/>
      <c r="AX18" s="61"/>
      <c r="AY18" s="61"/>
      <c r="AZ18" s="61"/>
      <c r="BA18" s="50"/>
      <c r="BB18" s="50"/>
      <c r="BC18" s="51"/>
      <c r="BD18" s="61">
        <f t="shared" si="9"/>
        <v>0</v>
      </c>
      <c r="BE18" s="61"/>
      <c r="BF18" s="51"/>
      <c r="BG18" s="61">
        <f t="shared" si="10"/>
        <v>0</v>
      </c>
      <c r="BH18" s="61"/>
      <c r="BI18" s="61"/>
      <c r="BJ18" s="61"/>
      <c r="BK18" s="61"/>
      <c r="BL18" s="61"/>
      <c r="BM18" s="61"/>
      <c r="BN18" s="83"/>
      <c r="BO18" s="61"/>
      <c r="BP18" s="61"/>
      <c r="BQ18" s="74">
        <f t="shared" si="11"/>
        <v>0</v>
      </c>
      <c r="BR18" s="51"/>
      <c r="BS18" s="61"/>
      <c r="BT18" s="51"/>
      <c r="BU18" s="61"/>
      <c r="BV18" s="61"/>
      <c r="BW18" s="74">
        <f t="shared" si="12"/>
        <v>0</v>
      </c>
      <c r="BX18" s="51"/>
      <c r="BY18" s="61"/>
      <c r="BZ18" s="51"/>
      <c r="CA18" s="61"/>
      <c r="CB18" s="61"/>
      <c r="CC18" s="74">
        <f t="shared" si="13"/>
        <v>0</v>
      </c>
      <c r="CD18" s="51"/>
      <c r="CE18" s="74"/>
      <c r="CF18" s="51"/>
      <c r="CG18" s="61"/>
      <c r="CH18" s="61"/>
      <c r="CI18" s="74">
        <f t="shared" si="14"/>
        <v>0</v>
      </c>
      <c r="CJ18" s="51"/>
      <c r="CK18" s="61"/>
      <c r="CL18" s="51"/>
      <c r="CM18" s="61"/>
    </row>
    <row r="19" spans="1:92" ht="14.1" customHeight="1" x14ac:dyDescent="0.25">
      <c r="A19" s="31" t="s">
        <v>46</v>
      </c>
      <c r="B19" s="10" t="s">
        <v>298</v>
      </c>
      <c r="C19" s="57">
        <v>34179</v>
      </c>
      <c r="D19" s="10">
        <f t="shared" si="0"/>
        <v>13</v>
      </c>
      <c r="E19" s="10">
        <f t="shared" si="1"/>
        <v>14</v>
      </c>
      <c r="F19" s="11"/>
      <c r="G19" s="10" t="s">
        <v>45</v>
      </c>
      <c r="H19" s="12" t="s">
        <v>314</v>
      </c>
      <c r="I19" s="11" t="s">
        <v>46</v>
      </c>
      <c r="J19" s="11" t="s">
        <v>315</v>
      </c>
      <c r="K19" s="10">
        <v>41716266</v>
      </c>
      <c r="L19" s="10" t="s">
        <v>316</v>
      </c>
      <c r="M19" s="10" t="s">
        <v>335</v>
      </c>
      <c r="N19" s="10" t="s">
        <v>336</v>
      </c>
      <c r="O19" s="11" t="s">
        <v>46</v>
      </c>
      <c r="P19" s="11" t="s">
        <v>31</v>
      </c>
      <c r="Q19" s="10">
        <v>14</v>
      </c>
      <c r="R19" s="10">
        <v>15</v>
      </c>
      <c r="S19" s="10" t="s">
        <v>20</v>
      </c>
      <c r="T19" s="10" t="s">
        <v>25</v>
      </c>
      <c r="U19" s="10">
        <v>1</v>
      </c>
      <c r="V19" s="1">
        <f t="shared" si="2"/>
        <v>15</v>
      </c>
      <c r="W19" s="10">
        <v>0</v>
      </c>
      <c r="X19" s="11"/>
      <c r="Y19" s="54">
        <f t="shared" si="3"/>
        <v>13</v>
      </c>
      <c r="Z19" s="11">
        <f t="shared" si="4"/>
        <v>10</v>
      </c>
      <c r="AA19" s="48">
        <f t="shared" si="5"/>
        <v>12</v>
      </c>
      <c r="AB19" s="11" t="e">
        <f>COUNTIF(#REF!,"SI")+COUNTIF(#REF!,"R")</f>
        <v>#REF!</v>
      </c>
      <c r="AC19" s="11">
        <f t="shared" si="6"/>
        <v>14</v>
      </c>
      <c r="AD19" s="11">
        <f t="shared" si="7"/>
        <v>2</v>
      </c>
      <c r="AE19" s="27"/>
      <c r="AF19" s="27"/>
      <c r="AG19" s="56"/>
      <c r="AH19" s="74"/>
      <c r="AI19" s="80">
        <f t="shared" si="8"/>
        <v>0</v>
      </c>
      <c r="AJ19" s="51"/>
      <c r="AK19" s="61"/>
      <c r="AL19" s="61"/>
      <c r="AM19" s="61"/>
      <c r="AN19" s="61"/>
      <c r="AO19" s="61"/>
      <c r="AP19" s="61"/>
      <c r="AQ19" s="50"/>
      <c r="AR19" s="50"/>
      <c r="AS19" s="51"/>
      <c r="AT19" s="61"/>
      <c r="AU19" s="61"/>
      <c r="AV19" s="61"/>
      <c r="AW19" s="61"/>
      <c r="AX19" s="61"/>
      <c r="AY19" s="61"/>
      <c r="AZ19" s="61"/>
      <c r="BA19" s="50"/>
      <c r="BB19" s="50"/>
      <c r="BC19" s="51"/>
      <c r="BD19" s="61">
        <f t="shared" si="9"/>
        <v>0</v>
      </c>
      <c r="BE19" s="61"/>
      <c r="BF19" s="51"/>
      <c r="BG19" s="61">
        <f t="shared" si="10"/>
        <v>0</v>
      </c>
      <c r="BH19" s="61"/>
      <c r="BI19" s="61"/>
      <c r="BJ19" s="61"/>
      <c r="BK19" s="61"/>
      <c r="BL19" s="61"/>
      <c r="BM19" s="61"/>
      <c r="BN19" s="83"/>
      <c r="BO19" s="61"/>
      <c r="BP19" s="61"/>
      <c r="BQ19" s="74">
        <f t="shared" si="11"/>
        <v>0</v>
      </c>
      <c r="BR19" s="51"/>
      <c r="BS19" s="61"/>
      <c r="BT19" s="51"/>
      <c r="BU19" s="61"/>
      <c r="BV19" s="61"/>
      <c r="BW19" s="74">
        <f t="shared" si="12"/>
        <v>0</v>
      </c>
      <c r="BX19" s="51"/>
      <c r="BY19" s="61"/>
      <c r="BZ19" s="51"/>
      <c r="CA19" s="61"/>
      <c r="CB19" s="61"/>
      <c r="CC19" s="74">
        <f t="shared" si="13"/>
        <v>2</v>
      </c>
      <c r="CD19" s="51" t="s">
        <v>161</v>
      </c>
      <c r="CE19" s="74"/>
      <c r="CF19" s="51" t="s">
        <v>161</v>
      </c>
      <c r="CG19" s="61"/>
      <c r="CH19" s="61"/>
      <c r="CI19" s="74">
        <f t="shared" si="14"/>
        <v>0</v>
      </c>
      <c r="CJ19" s="51"/>
      <c r="CK19" s="61"/>
      <c r="CL19" s="51"/>
      <c r="CM19" s="61"/>
    </row>
    <row r="20" spans="1:92" ht="14.1" customHeight="1" x14ac:dyDescent="0.25">
      <c r="A20" s="31" t="s">
        <v>46</v>
      </c>
      <c r="B20" s="10" t="s">
        <v>59</v>
      </c>
      <c r="C20" s="57">
        <v>34180</v>
      </c>
      <c r="D20" s="10">
        <f t="shared" si="0"/>
        <v>13</v>
      </c>
      <c r="E20" s="10">
        <f t="shared" si="1"/>
        <v>14</v>
      </c>
      <c r="F20" s="11"/>
      <c r="G20" s="10" t="s">
        <v>45</v>
      </c>
      <c r="H20" s="12" t="s">
        <v>60</v>
      </c>
      <c r="I20" s="11" t="s">
        <v>46</v>
      </c>
      <c r="J20" s="11" t="s">
        <v>61</v>
      </c>
      <c r="K20" s="10">
        <v>415350505</v>
      </c>
      <c r="L20" s="10" t="s">
        <v>62</v>
      </c>
      <c r="M20" s="10" t="s">
        <v>63</v>
      </c>
      <c r="N20" s="10" t="s">
        <v>64</v>
      </c>
      <c r="O20" s="11" t="s">
        <v>46</v>
      </c>
      <c r="P20" s="11" t="s">
        <v>65</v>
      </c>
      <c r="Q20" s="10">
        <v>15</v>
      </c>
      <c r="R20" s="10">
        <v>15</v>
      </c>
      <c r="S20" s="10" t="s">
        <v>20</v>
      </c>
      <c r="T20" s="10" t="s">
        <v>21</v>
      </c>
      <c r="U20" s="10">
        <v>1</v>
      </c>
      <c r="V20" s="1">
        <f t="shared" si="2"/>
        <v>15</v>
      </c>
      <c r="W20" s="10">
        <v>0</v>
      </c>
      <c r="X20" s="11"/>
      <c r="Y20" s="54">
        <f t="shared" si="3"/>
        <v>13</v>
      </c>
      <c r="Z20" s="11">
        <f t="shared" si="4"/>
        <v>10</v>
      </c>
      <c r="AA20" s="48">
        <f t="shared" si="5"/>
        <v>12</v>
      </c>
      <c r="AB20" s="11" t="e">
        <f>COUNTIF(#REF!,"SI")+COUNTIF(#REF!,"R")</f>
        <v>#REF!</v>
      </c>
      <c r="AC20" s="11">
        <f t="shared" ref="AC20:AC42" si="15">V20-1</f>
        <v>14</v>
      </c>
      <c r="AD20" s="11">
        <f t="shared" si="7"/>
        <v>0</v>
      </c>
      <c r="AE20" s="27"/>
      <c r="AF20" s="27"/>
      <c r="AG20" s="56"/>
      <c r="AH20" s="74"/>
      <c r="AI20" s="80">
        <f t="shared" si="8"/>
        <v>0</v>
      </c>
      <c r="AJ20" s="51"/>
      <c r="AK20" s="61"/>
      <c r="AL20" s="61"/>
      <c r="AM20" s="61"/>
      <c r="AN20" s="61"/>
      <c r="AO20" s="61"/>
      <c r="AP20" s="61"/>
      <c r="AQ20" s="50"/>
      <c r="AR20" s="50"/>
      <c r="AS20" s="51"/>
      <c r="AT20" s="61"/>
      <c r="AU20" s="61"/>
      <c r="AV20" s="61"/>
      <c r="AW20" s="61"/>
      <c r="AX20" s="61"/>
      <c r="AY20" s="61"/>
      <c r="AZ20" s="61"/>
      <c r="BA20" s="50"/>
      <c r="BB20" s="50"/>
      <c r="BC20" s="51"/>
      <c r="BD20" s="61">
        <f t="shared" si="9"/>
        <v>0</v>
      </c>
      <c r="BE20" s="61"/>
      <c r="BF20" s="51"/>
      <c r="BG20" s="61">
        <f t="shared" si="10"/>
        <v>0</v>
      </c>
      <c r="BH20" s="61"/>
      <c r="BI20" s="61"/>
      <c r="BJ20" s="61"/>
      <c r="BK20" s="61"/>
      <c r="BL20" s="61"/>
      <c r="BM20" s="61"/>
      <c r="BN20" s="83"/>
      <c r="BO20" s="61"/>
      <c r="BP20" s="61"/>
      <c r="BQ20" s="74">
        <f t="shared" ref="BQ20:BQ42" si="16">COUNTIF(BR20:BT20,"SI")+COUNTIF(BR20:BT20,"R")</f>
        <v>0</v>
      </c>
      <c r="BR20" s="51"/>
      <c r="BS20" s="61"/>
      <c r="BT20" s="51"/>
      <c r="BU20" s="61"/>
      <c r="BV20" s="61"/>
      <c r="BW20" s="74">
        <f t="shared" si="12"/>
        <v>0</v>
      </c>
      <c r="BX20" s="51"/>
      <c r="BY20" s="61"/>
      <c r="BZ20" s="51"/>
      <c r="CA20" s="61"/>
      <c r="CB20" s="61"/>
      <c r="CC20" s="74">
        <f t="shared" si="13"/>
        <v>0</v>
      </c>
      <c r="CD20" s="51"/>
      <c r="CE20" s="74"/>
      <c r="CF20" s="51"/>
      <c r="CG20" s="61"/>
      <c r="CH20" s="61"/>
      <c r="CI20" s="74">
        <f t="shared" si="14"/>
        <v>0</v>
      </c>
      <c r="CJ20" s="51"/>
      <c r="CK20" s="61"/>
      <c r="CL20" s="51"/>
      <c r="CM20" s="61"/>
    </row>
    <row r="21" spans="1:92" ht="14.1" customHeight="1" x14ac:dyDescent="0.25">
      <c r="A21" s="31" t="s">
        <v>46</v>
      </c>
      <c r="B21" s="31" t="s">
        <v>66</v>
      </c>
      <c r="C21" s="58">
        <v>34181</v>
      </c>
      <c r="D21" s="10">
        <f t="shared" ref="D21:D42" si="17">Y21</f>
        <v>13</v>
      </c>
      <c r="E21" s="10">
        <f t="shared" ref="E21:E42" si="18">AC21</f>
        <v>13</v>
      </c>
      <c r="F21" s="11"/>
      <c r="G21" s="10" t="s">
        <v>45</v>
      </c>
      <c r="H21" s="33" t="s">
        <v>67</v>
      </c>
      <c r="I21" s="32" t="s">
        <v>46</v>
      </c>
      <c r="J21" s="32" t="s">
        <v>68</v>
      </c>
      <c r="K21" s="31">
        <v>415350355</v>
      </c>
      <c r="L21" s="31" t="s">
        <v>69</v>
      </c>
      <c r="M21" s="31" t="s">
        <v>337</v>
      </c>
      <c r="N21" s="10" t="s">
        <v>256</v>
      </c>
      <c r="O21" s="32" t="s">
        <v>46</v>
      </c>
      <c r="P21" s="32" t="s">
        <v>22</v>
      </c>
      <c r="Q21" s="31">
        <v>14</v>
      </c>
      <c r="R21" s="31">
        <v>14</v>
      </c>
      <c r="S21" s="31" t="s">
        <v>20</v>
      </c>
      <c r="T21" s="31" t="s">
        <v>21</v>
      </c>
      <c r="U21" s="31">
        <v>1</v>
      </c>
      <c r="V21" s="1">
        <f t="shared" ref="V21:V42" si="19">R21</f>
        <v>14</v>
      </c>
      <c r="W21" s="10">
        <v>0</v>
      </c>
      <c r="X21" s="32"/>
      <c r="Y21" s="54">
        <f t="shared" ref="Y21:Y42" si="20">ROUND(R21*0.9-0.1,0)</f>
        <v>13</v>
      </c>
      <c r="Z21" s="11">
        <f t="shared" ref="Z21:Z42" si="21">R21-ROUND(R21*0.3,0)</f>
        <v>10</v>
      </c>
      <c r="AA21" s="48">
        <f t="shared" ref="AA21:AA42" si="22">R21-ROUND(R21*0.2,0)</f>
        <v>11</v>
      </c>
      <c r="AB21" s="11" t="e">
        <f>COUNTIF(#REF!,"SI")+COUNTIF(#REF!,"R")</f>
        <v>#REF!</v>
      </c>
      <c r="AC21" s="11">
        <f t="shared" si="15"/>
        <v>13</v>
      </c>
      <c r="AD21" s="11">
        <f t="shared" ref="AD21:AD42" si="23">AI21+BQ21+BW21+CC21+CI21</f>
        <v>3</v>
      </c>
      <c r="AE21" s="27"/>
      <c r="AF21" s="27"/>
      <c r="AG21" s="56"/>
      <c r="AH21" s="74"/>
      <c r="AI21" s="80">
        <f t="shared" ref="AI21:AI42" si="24">COUNTIF(AJ21:BL21,"SI")+COUNTIF(AJ21:BL21,"R")</f>
        <v>1</v>
      </c>
      <c r="AJ21" s="51"/>
      <c r="AK21" s="61"/>
      <c r="AL21" s="61"/>
      <c r="AM21" s="61"/>
      <c r="AN21" s="61"/>
      <c r="AO21" s="61"/>
      <c r="AP21" s="61"/>
      <c r="AQ21" s="50"/>
      <c r="AR21" s="50"/>
      <c r="AS21" s="51"/>
      <c r="AT21" s="61"/>
      <c r="AU21" s="61"/>
      <c r="AV21" s="61"/>
      <c r="AW21" s="61"/>
      <c r="AX21" s="61"/>
      <c r="AY21" s="61"/>
      <c r="AZ21" s="61"/>
      <c r="BA21" s="50"/>
      <c r="BB21" s="50"/>
      <c r="BC21" s="51"/>
      <c r="BD21" s="61">
        <f t="shared" ref="BD21:BD42" si="25">COUNTIF(BC21:BC21,"SI")+COUNTIF(BC21:BC21,"R")</f>
        <v>0</v>
      </c>
      <c r="BE21" s="61"/>
      <c r="BF21" s="51" t="s">
        <v>375</v>
      </c>
      <c r="BG21" s="61">
        <f t="shared" ref="BG21:BG42" si="26">COUNTIF(BF21:BF21,"SI")+COUNTIF(BF21:BF21,"R")</f>
        <v>0</v>
      </c>
      <c r="BH21" s="61"/>
      <c r="BI21" s="61"/>
      <c r="BJ21" s="61" t="s">
        <v>161</v>
      </c>
      <c r="BK21" s="61"/>
      <c r="BL21" s="61"/>
      <c r="BM21" s="61"/>
      <c r="BN21" s="83"/>
      <c r="BO21" s="61"/>
      <c r="BP21" s="61"/>
      <c r="BQ21" s="74">
        <f t="shared" si="16"/>
        <v>0</v>
      </c>
      <c r="BR21" s="51"/>
      <c r="BS21" s="61"/>
      <c r="BT21" s="51"/>
      <c r="BU21" s="61"/>
      <c r="BV21" s="61"/>
      <c r="BW21" s="74">
        <f t="shared" ref="BW21:BW42" si="27">COUNTIF(BX21:BZ21,"SI")+COUNTIF(BX21:BZ21,"R")</f>
        <v>0</v>
      </c>
      <c r="BX21" s="51"/>
      <c r="BY21" s="61"/>
      <c r="BZ21" s="51"/>
      <c r="CA21" s="61"/>
      <c r="CB21" s="61"/>
      <c r="CC21" s="74">
        <f t="shared" ref="CC21:CC42" si="28">COUNTIF(CD21:CF21,"SI")+COUNTIF(CD21:CF21,"R")</f>
        <v>0</v>
      </c>
      <c r="CD21" s="51"/>
      <c r="CE21" s="74"/>
      <c r="CF21" s="51"/>
      <c r="CG21" s="61"/>
      <c r="CH21" s="61"/>
      <c r="CI21" s="74">
        <f t="shared" ref="CI21:CI42" si="29">COUNTIF(CJ21:CL21,"SI")+COUNTIF(CJ21:CL21,"R")</f>
        <v>2</v>
      </c>
      <c r="CJ21" s="51" t="s">
        <v>161</v>
      </c>
      <c r="CK21" s="61"/>
      <c r="CL21" s="51" t="s">
        <v>161</v>
      </c>
      <c r="CM21" s="61"/>
    </row>
    <row r="22" spans="1:92" ht="14.1" customHeight="1" x14ac:dyDescent="0.25">
      <c r="A22" s="31" t="s">
        <v>46</v>
      </c>
      <c r="B22" s="28" t="s">
        <v>66</v>
      </c>
      <c r="C22" s="59">
        <v>34183</v>
      </c>
      <c r="D22" s="10">
        <f t="shared" si="17"/>
        <v>13</v>
      </c>
      <c r="E22" s="10">
        <f t="shared" si="18"/>
        <v>13</v>
      </c>
      <c r="F22" s="11"/>
      <c r="G22" s="10" t="s">
        <v>45</v>
      </c>
      <c r="H22" s="30" t="s">
        <v>67</v>
      </c>
      <c r="I22" s="29" t="s">
        <v>46</v>
      </c>
      <c r="J22" s="29" t="s">
        <v>68</v>
      </c>
      <c r="K22" s="28">
        <v>415350355</v>
      </c>
      <c r="L22" s="28" t="s">
        <v>69</v>
      </c>
      <c r="M22" s="28" t="s">
        <v>27</v>
      </c>
      <c r="N22" s="10" t="s">
        <v>256</v>
      </c>
      <c r="O22" s="29" t="s">
        <v>46</v>
      </c>
      <c r="P22" s="29" t="s">
        <v>257</v>
      </c>
      <c r="Q22" s="28">
        <v>14</v>
      </c>
      <c r="R22" s="28">
        <v>14</v>
      </c>
      <c r="S22" s="28" t="s">
        <v>20</v>
      </c>
      <c r="T22" s="28" t="s">
        <v>21</v>
      </c>
      <c r="U22" s="28">
        <v>1</v>
      </c>
      <c r="V22" s="1">
        <f t="shared" si="19"/>
        <v>14</v>
      </c>
      <c r="W22" s="10">
        <v>0</v>
      </c>
      <c r="X22" s="29"/>
      <c r="Y22" s="54">
        <f t="shared" si="20"/>
        <v>13</v>
      </c>
      <c r="Z22" s="11">
        <f t="shared" si="21"/>
        <v>10</v>
      </c>
      <c r="AA22" s="48">
        <f t="shared" si="22"/>
        <v>11</v>
      </c>
      <c r="AB22" s="11" t="e">
        <f>COUNTIF(#REF!,"SI")+COUNTIF(#REF!,"R")</f>
        <v>#REF!</v>
      </c>
      <c r="AC22" s="11">
        <f t="shared" si="15"/>
        <v>13</v>
      </c>
      <c r="AD22" s="11">
        <f t="shared" si="23"/>
        <v>3</v>
      </c>
      <c r="AE22" s="27"/>
      <c r="AF22" s="27"/>
      <c r="AG22" s="56"/>
      <c r="AH22" s="74"/>
      <c r="AI22" s="80">
        <f t="shared" si="24"/>
        <v>1</v>
      </c>
      <c r="AJ22" s="51"/>
      <c r="AK22" s="61"/>
      <c r="AL22" s="61"/>
      <c r="AM22" s="61"/>
      <c r="AN22" s="61"/>
      <c r="AO22" s="61"/>
      <c r="AP22" s="61"/>
      <c r="AQ22" s="50"/>
      <c r="AR22" s="50"/>
      <c r="AS22" s="51"/>
      <c r="AT22" s="61"/>
      <c r="AU22" s="61"/>
      <c r="AV22" s="61"/>
      <c r="AW22" s="61"/>
      <c r="AX22" s="61"/>
      <c r="AY22" s="61"/>
      <c r="AZ22" s="61"/>
      <c r="BA22" s="50"/>
      <c r="BB22" s="50"/>
      <c r="BC22" s="51"/>
      <c r="BD22" s="61">
        <f t="shared" si="25"/>
        <v>0</v>
      </c>
      <c r="BE22" s="61"/>
      <c r="BF22" s="51" t="s">
        <v>375</v>
      </c>
      <c r="BG22" s="61">
        <f t="shared" si="26"/>
        <v>0</v>
      </c>
      <c r="BH22" s="61"/>
      <c r="BI22" s="61"/>
      <c r="BJ22" s="61" t="s">
        <v>161</v>
      </c>
      <c r="BK22" s="61"/>
      <c r="BL22" s="61"/>
      <c r="BM22" s="61"/>
      <c r="BN22" s="83"/>
      <c r="BO22" s="61"/>
      <c r="BP22" s="61"/>
      <c r="BQ22" s="74">
        <f t="shared" si="16"/>
        <v>0</v>
      </c>
      <c r="BR22" s="51"/>
      <c r="BS22" s="61"/>
      <c r="BT22" s="51"/>
      <c r="BU22" s="61"/>
      <c r="BV22" s="61"/>
      <c r="BW22" s="74">
        <f t="shared" si="27"/>
        <v>0</v>
      </c>
      <c r="BX22" s="51"/>
      <c r="BY22" s="61"/>
      <c r="BZ22" s="51"/>
      <c r="CA22" s="61"/>
      <c r="CB22" s="61"/>
      <c r="CC22" s="74">
        <f t="shared" si="28"/>
        <v>0</v>
      </c>
      <c r="CD22" s="51"/>
      <c r="CE22" s="74"/>
      <c r="CF22" s="51"/>
      <c r="CG22" s="61"/>
      <c r="CH22" s="61"/>
      <c r="CI22" s="74">
        <f t="shared" si="29"/>
        <v>2</v>
      </c>
      <c r="CJ22" s="51" t="s">
        <v>161</v>
      </c>
      <c r="CK22" s="61"/>
      <c r="CL22" s="51" t="s">
        <v>161</v>
      </c>
      <c r="CM22" s="61"/>
    </row>
    <row r="23" spans="1:92" ht="14.1" customHeight="1" x14ac:dyDescent="0.25">
      <c r="A23" s="31" t="s">
        <v>46</v>
      </c>
      <c r="B23" s="10" t="s">
        <v>299</v>
      </c>
      <c r="C23" s="57">
        <v>34184</v>
      </c>
      <c r="D23" s="10">
        <f t="shared" si="17"/>
        <v>12</v>
      </c>
      <c r="E23" s="10">
        <f t="shared" si="18"/>
        <v>12</v>
      </c>
      <c r="F23" s="11"/>
      <c r="G23" s="10" t="s">
        <v>45</v>
      </c>
      <c r="H23" s="12" t="s">
        <v>317</v>
      </c>
      <c r="I23" s="11" t="s">
        <v>47</v>
      </c>
      <c r="J23" s="11" t="s">
        <v>318</v>
      </c>
      <c r="K23" s="10">
        <v>42150122</v>
      </c>
      <c r="L23" s="10" t="s">
        <v>319</v>
      </c>
      <c r="M23" s="10" t="s">
        <v>38</v>
      </c>
      <c r="N23" s="10" t="s">
        <v>338</v>
      </c>
      <c r="O23" s="11" t="s">
        <v>47</v>
      </c>
      <c r="P23" s="11" t="s">
        <v>28</v>
      </c>
      <c r="Q23" s="10">
        <v>13</v>
      </c>
      <c r="R23" s="10">
        <v>13</v>
      </c>
      <c r="S23" s="10" t="s">
        <v>20</v>
      </c>
      <c r="T23" s="10" t="s">
        <v>21</v>
      </c>
      <c r="U23" s="10">
        <v>1</v>
      </c>
      <c r="V23" s="1">
        <f t="shared" si="19"/>
        <v>13</v>
      </c>
      <c r="W23" s="10">
        <v>0</v>
      </c>
      <c r="X23" s="11"/>
      <c r="Y23" s="54">
        <f t="shared" si="20"/>
        <v>12</v>
      </c>
      <c r="Z23" s="11">
        <f t="shared" si="21"/>
        <v>9</v>
      </c>
      <c r="AA23" s="48">
        <f t="shared" si="22"/>
        <v>10</v>
      </c>
      <c r="AB23" s="11" t="e">
        <f>COUNTIF(#REF!,"SI")+COUNTIF(#REF!,"R")</f>
        <v>#REF!</v>
      </c>
      <c r="AC23" s="11">
        <f t="shared" si="15"/>
        <v>12</v>
      </c>
      <c r="AD23" s="11">
        <f t="shared" si="23"/>
        <v>2</v>
      </c>
      <c r="AE23" s="27"/>
      <c r="AF23" s="27"/>
      <c r="AG23" s="56"/>
      <c r="AH23" s="74"/>
      <c r="AI23" s="80">
        <f t="shared" si="24"/>
        <v>0</v>
      </c>
      <c r="AJ23" s="51"/>
      <c r="AK23" s="61"/>
      <c r="AL23" s="61"/>
      <c r="AM23" s="61"/>
      <c r="AN23" s="61"/>
      <c r="AO23" s="61"/>
      <c r="AP23" s="61"/>
      <c r="AQ23" s="50"/>
      <c r="AR23" s="50"/>
      <c r="AS23" s="51"/>
      <c r="AT23" s="61"/>
      <c r="AU23" s="61"/>
      <c r="AV23" s="61"/>
      <c r="AW23" s="61"/>
      <c r="AX23" s="61"/>
      <c r="AY23" s="61"/>
      <c r="AZ23" s="61"/>
      <c r="BA23" s="50"/>
      <c r="BB23" s="50"/>
      <c r="BC23" s="51"/>
      <c r="BD23" s="61">
        <f t="shared" si="25"/>
        <v>0</v>
      </c>
      <c r="BE23" s="61"/>
      <c r="BF23" s="51"/>
      <c r="BG23" s="61">
        <f t="shared" si="26"/>
        <v>0</v>
      </c>
      <c r="BH23" s="61"/>
      <c r="BI23" s="61"/>
      <c r="BJ23" s="61"/>
      <c r="BK23" s="61"/>
      <c r="BL23" s="61"/>
      <c r="BM23" s="61"/>
      <c r="BN23" s="83"/>
      <c r="BO23" s="61"/>
      <c r="BP23" s="61"/>
      <c r="BQ23" s="74">
        <f t="shared" si="16"/>
        <v>0</v>
      </c>
      <c r="BR23" s="51"/>
      <c r="BS23" s="61"/>
      <c r="BT23" s="51"/>
      <c r="BU23" s="61"/>
      <c r="BV23" s="61"/>
      <c r="BW23" s="74">
        <f t="shared" si="27"/>
        <v>0</v>
      </c>
      <c r="BX23" s="51"/>
      <c r="BY23" s="61"/>
      <c r="BZ23" s="51"/>
      <c r="CA23" s="61"/>
      <c r="CB23" s="61"/>
      <c r="CC23" s="74">
        <f t="shared" si="28"/>
        <v>0</v>
      </c>
      <c r="CD23" s="51"/>
      <c r="CE23" s="74"/>
      <c r="CF23" s="51"/>
      <c r="CG23" s="61"/>
      <c r="CH23" s="61"/>
      <c r="CI23" s="74">
        <f t="shared" si="29"/>
        <v>2</v>
      </c>
      <c r="CJ23" s="51" t="s">
        <v>161</v>
      </c>
      <c r="CK23" s="61"/>
      <c r="CL23" s="51" t="s">
        <v>161</v>
      </c>
      <c r="CM23" s="61"/>
    </row>
    <row r="24" spans="1:92" ht="14.1" customHeight="1" x14ac:dyDescent="0.25">
      <c r="A24" s="31" t="s">
        <v>46</v>
      </c>
      <c r="B24" s="10" t="s">
        <v>300</v>
      </c>
      <c r="C24" s="57">
        <v>37212</v>
      </c>
      <c r="D24" s="10">
        <f t="shared" si="17"/>
        <v>7</v>
      </c>
      <c r="E24" s="10">
        <f t="shared" si="18"/>
        <v>7</v>
      </c>
      <c r="F24" s="11"/>
      <c r="G24" s="10" t="s">
        <v>45</v>
      </c>
      <c r="H24" s="12" t="s">
        <v>320</v>
      </c>
      <c r="I24" s="11" t="s">
        <v>46</v>
      </c>
      <c r="J24" s="11" t="s">
        <v>321</v>
      </c>
      <c r="K24" s="10">
        <v>415225252</v>
      </c>
      <c r="L24" s="10" t="s">
        <v>322</v>
      </c>
      <c r="M24" s="10" t="s">
        <v>37</v>
      </c>
      <c r="N24" s="10" t="s">
        <v>339</v>
      </c>
      <c r="O24" s="11" t="s">
        <v>46</v>
      </c>
      <c r="P24" s="11" t="s">
        <v>340</v>
      </c>
      <c r="Q24" s="10">
        <v>8</v>
      </c>
      <c r="R24" s="10">
        <v>8</v>
      </c>
      <c r="S24" s="10" t="s">
        <v>20</v>
      </c>
      <c r="T24" s="10" t="s">
        <v>25</v>
      </c>
      <c r="U24" s="10">
        <v>1</v>
      </c>
      <c r="V24" s="1">
        <f t="shared" si="19"/>
        <v>8</v>
      </c>
      <c r="W24" s="10">
        <v>0</v>
      </c>
      <c r="X24" s="11"/>
      <c r="Y24" s="54">
        <f t="shared" si="20"/>
        <v>7</v>
      </c>
      <c r="Z24" s="11">
        <f t="shared" si="21"/>
        <v>6</v>
      </c>
      <c r="AA24" s="48">
        <f t="shared" si="22"/>
        <v>6</v>
      </c>
      <c r="AB24" s="11" t="e">
        <f>COUNTIF(#REF!,"SI")+COUNTIF(#REF!,"R")</f>
        <v>#REF!</v>
      </c>
      <c r="AC24" s="11">
        <f t="shared" si="15"/>
        <v>7</v>
      </c>
      <c r="AD24" s="11">
        <f t="shared" si="23"/>
        <v>0</v>
      </c>
      <c r="AE24" s="27"/>
      <c r="AF24" s="27"/>
      <c r="AG24" s="56"/>
      <c r="AH24" s="74"/>
      <c r="AI24" s="80">
        <f t="shared" si="24"/>
        <v>0</v>
      </c>
      <c r="AJ24" s="51"/>
      <c r="AK24" s="61"/>
      <c r="AL24" s="61"/>
      <c r="AM24" s="61"/>
      <c r="AN24" s="61"/>
      <c r="AO24" s="61"/>
      <c r="AP24" s="61"/>
      <c r="AQ24" s="50"/>
      <c r="AR24" s="50"/>
      <c r="AS24" s="51"/>
      <c r="AT24" s="61"/>
      <c r="AU24" s="61"/>
      <c r="AV24" s="61"/>
      <c r="AW24" s="61"/>
      <c r="AX24" s="61"/>
      <c r="AY24" s="61"/>
      <c r="AZ24" s="61"/>
      <c r="BA24" s="50"/>
      <c r="BB24" s="50"/>
      <c r="BC24" s="51"/>
      <c r="BD24" s="61">
        <f t="shared" si="25"/>
        <v>0</v>
      </c>
      <c r="BE24" s="61"/>
      <c r="BF24" s="51"/>
      <c r="BG24" s="61">
        <f t="shared" si="26"/>
        <v>0</v>
      </c>
      <c r="BH24" s="61"/>
      <c r="BI24" s="61"/>
      <c r="BJ24" s="61"/>
      <c r="BK24" s="61"/>
      <c r="BL24" s="61"/>
      <c r="BM24" s="61"/>
      <c r="BN24" s="83"/>
      <c r="BO24" s="61"/>
      <c r="BP24" s="61"/>
      <c r="BQ24" s="74">
        <f t="shared" si="16"/>
        <v>0</v>
      </c>
      <c r="BR24" s="51"/>
      <c r="BS24" s="61"/>
      <c r="BT24" s="51"/>
      <c r="BU24" s="61"/>
      <c r="BV24" s="61"/>
      <c r="BW24" s="74">
        <f t="shared" si="27"/>
        <v>0</v>
      </c>
      <c r="BX24" s="51"/>
      <c r="BY24" s="61"/>
      <c r="BZ24" s="51"/>
      <c r="CA24" s="61"/>
      <c r="CB24" s="61"/>
      <c r="CC24" s="74">
        <f t="shared" si="28"/>
        <v>0</v>
      </c>
      <c r="CD24" s="51"/>
      <c r="CE24" s="74"/>
      <c r="CF24" s="51"/>
      <c r="CG24" s="61"/>
      <c r="CH24" s="61"/>
      <c r="CI24" s="74">
        <f t="shared" si="29"/>
        <v>0</v>
      </c>
      <c r="CJ24" s="51"/>
      <c r="CK24" s="61"/>
      <c r="CL24" s="51"/>
      <c r="CM24" s="61"/>
    </row>
    <row r="25" spans="1:92" ht="14.1" customHeight="1" x14ac:dyDescent="0.25">
      <c r="A25" s="31" t="s">
        <v>46</v>
      </c>
      <c r="B25" s="10" t="s">
        <v>301</v>
      </c>
      <c r="C25" s="57">
        <v>37344</v>
      </c>
      <c r="D25" s="10">
        <f t="shared" si="17"/>
        <v>13</v>
      </c>
      <c r="E25" s="10">
        <f t="shared" si="18"/>
        <v>14</v>
      </c>
      <c r="F25" s="11"/>
      <c r="G25" s="10" t="s">
        <v>45</v>
      </c>
      <c r="H25" s="12" t="s">
        <v>323</v>
      </c>
      <c r="I25" s="11" t="s">
        <v>46</v>
      </c>
      <c r="J25" s="11" t="s">
        <v>324</v>
      </c>
      <c r="K25" s="10">
        <v>415225369</v>
      </c>
      <c r="L25" s="10" t="s">
        <v>325</v>
      </c>
      <c r="M25" s="10" t="s">
        <v>42</v>
      </c>
      <c r="N25" s="10" t="s">
        <v>341</v>
      </c>
      <c r="O25" s="11" t="s">
        <v>46</v>
      </c>
      <c r="P25" s="11" t="s">
        <v>342</v>
      </c>
      <c r="Q25" s="10">
        <v>15</v>
      </c>
      <c r="R25" s="10">
        <v>15</v>
      </c>
      <c r="S25" s="10" t="s">
        <v>20</v>
      </c>
      <c r="T25" s="10" t="s">
        <v>25</v>
      </c>
      <c r="U25" s="10">
        <v>1</v>
      </c>
      <c r="V25" s="1">
        <f t="shared" si="19"/>
        <v>15</v>
      </c>
      <c r="W25" s="10">
        <v>0</v>
      </c>
      <c r="X25" s="11"/>
      <c r="Y25" s="54">
        <f t="shared" si="20"/>
        <v>13</v>
      </c>
      <c r="Z25" s="11">
        <f t="shared" si="21"/>
        <v>10</v>
      </c>
      <c r="AA25" s="48">
        <f t="shared" si="22"/>
        <v>12</v>
      </c>
      <c r="AB25" s="11" t="e">
        <f>COUNTIF(#REF!,"SI")+COUNTIF(#REF!,"R")</f>
        <v>#REF!</v>
      </c>
      <c r="AC25" s="11">
        <f t="shared" si="15"/>
        <v>14</v>
      </c>
      <c r="AD25" s="11">
        <f t="shared" si="23"/>
        <v>3</v>
      </c>
      <c r="AE25" s="27"/>
      <c r="AF25" s="27"/>
      <c r="AG25" s="56"/>
      <c r="AH25" s="74"/>
      <c r="AI25" s="80">
        <f t="shared" si="24"/>
        <v>1</v>
      </c>
      <c r="AJ25" s="51"/>
      <c r="AK25" s="61"/>
      <c r="AL25" s="61"/>
      <c r="AM25" s="61"/>
      <c r="AN25" s="61"/>
      <c r="AO25" s="61"/>
      <c r="AP25" s="61"/>
      <c r="AQ25" s="50"/>
      <c r="AR25" s="50"/>
      <c r="AS25" s="51" t="s">
        <v>375</v>
      </c>
      <c r="AT25" s="61"/>
      <c r="AU25" s="61" t="s">
        <v>161</v>
      </c>
      <c r="AV25" s="61"/>
      <c r="AW25" s="61"/>
      <c r="AX25" s="61"/>
      <c r="AY25" s="61"/>
      <c r="AZ25" s="61"/>
      <c r="BA25" s="50"/>
      <c r="BB25" s="50"/>
      <c r="BC25" s="51"/>
      <c r="BD25" s="61">
        <f t="shared" si="25"/>
        <v>0</v>
      </c>
      <c r="BE25" s="61"/>
      <c r="BF25" s="51"/>
      <c r="BG25" s="61">
        <f t="shared" si="26"/>
        <v>0</v>
      </c>
      <c r="BH25" s="61"/>
      <c r="BI25" s="61"/>
      <c r="BJ25" s="61"/>
      <c r="BK25" s="61"/>
      <c r="BL25" s="61"/>
      <c r="BM25" s="61"/>
      <c r="BN25" s="83"/>
      <c r="BO25" s="61"/>
      <c r="BP25" s="61"/>
      <c r="BQ25" s="74">
        <f t="shared" si="16"/>
        <v>0</v>
      </c>
      <c r="BR25" s="51"/>
      <c r="BS25" s="61"/>
      <c r="BT25" s="51"/>
      <c r="BU25" s="61"/>
      <c r="BV25" s="61"/>
      <c r="BW25" s="74">
        <f t="shared" si="27"/>
        <v>0</v>
      </c>
      <c r="BX25" s="51"/>
      <c r="BY25" s="61"/>
      <c r="BZ25" s="51"/>
      <c r="CA25" s="61"/>
      <c r="CB25" s="61"/>
      <c r="CC25" s="74">
        <f t="shared" si="28"/>
        <v>2</v>
      </c>
      <c r="CD25" s="51" t="s">
        <v>161</v>
      </c>
      <c r="CE25" s="74"/>
      <c r="CF25" s="51" t="s">
        <v>161</v>
      </c>
      <c r="CG25" s="61"/>
      <c r="CH25" s="61"/>
      <c r="CI25" s="74">
        <f t="shared" si="29"/>
        <v>0</v>
      </c>
      <c r="CJ25" s="51"/>
      <c r="CK25" s="61"/>
      <c r="CL25" s="51"/>
      <c r="CM25" s="61"/>
    </row>
    <row r="26" spans="1:92" ht="14.1" customHeight="1" x14ac:dyDescent="0.25">
      <c r="A26" s="31" t="s">
        <v>46</v>
      </c>
      <c r="B26" s="10" t="s">
        <v>163</v>
      </c>
      <c r="C26" s="57">
        <v>34187</v>
      </c>
      <c r="D26" s="10">
        <f t="shared" si="17"/>
        <v>14</v>
      </c>
      <c r="E26" s="10">
        <f t="shared" si="18"/>
        <v>15</v>
      </c>
      <c r="F26" s="11"/>
      <c r="G26" s="10" t="s">
        <v>45</v>
      </c>
      <c r="H26" s="12" t="s">
        <v>164</v>
      </c>
      <c r="I26" s="11" t="s">
        <v>167</v>
      </c>
      <c r="J26" s="11" t="s">
        <v>165</v>
      </c>
      <c r="K26" s="10">
        <v>41430955</v>
      </c>
      <c r="L26" s="10" t="s">
        <v>166</v>
      </c>
      <c r="M26" s="10" t="s">
        <v>258</v>
      </c>
      <c r="N26" s="10" t="s">
        <v>259</v>
      </c>
      <c r="O26" s="11" t="s">
        <v>167</v>
      </c>
      <c r="P26" s="11" t="s">
        <v>24</v>
      </c>
      <c r="Q26" s="10">
        <v>14</v>
      </c>
      <c r="R26" s="10">
        <v>16</v>
      </c>
      <c r="S26" s="10" t="s">
        <v>20</v>
      </c>
      <c r="T26" s="10" t="s">
        <v>21</v>
      </c>
      <c r="U26" s="10">
        <v>1</v>
      </c>
      <c r="V26" s="1">
        <f t="shared" si="19"/>
        <v>16</v>
      </c>
      <c r="W26" s="10">
        <v>0</v>
      </c>
      <c r="X26" s="11"/>
      <c r="Y26" s="54">
        <f t="shared" si="20"/>
        <v>14</v>
      </c>
      <c r="Z26" s="11">
        <f t="shared" si="21"/>
        <v>11</v>
      </c>
      <c r="AA26" s="48">
        <f t="shared" si="22"/>
        <v>13</v>
      </c>
      <c r="AB26" s="11" t="e">
        <f>COUNTIF(#REF!,"SI")+COUNTIF(#REF!,"R")</f>
        <v>#REF!</v>
      </c>
      <c r="AC26" s="11">
        <f t="shared" si="15"/>
        <v>15</v>
      </c>
      <c r="AD26" s="11">
        <f t="shared" si="23"/>
        <v>3</v>
      </c>
      <c r="AE26" s="27"/>
      <c r="AF26" s="27"/>
      <c r="AG26" s="56"/>
      <c r="AH26" s="74"/>
      <c r="AI26" s="80">
        <f t="shared" si="24"/>
        <v>1</v>
      </c>
      <c r="AJ26" s="51"/>
      <c r="AK26" s="61"/>
      <c r="AL26" s="61"/>
      <c r="AM26" s="61"/>
      <c r="AN26" s="61"/>
      <c r="AO26" s="61"/>
      <c r="AP26" s="61"/>
      <c r="AQ26" s="50"/>
      <c r="AR26" s="50"/>
      <c r="AS26" s="51" t="s">
        <v>375</v>
      </c>
      <c r="AT26" s="61"/>
      <c r="AU26" s="61" t="s">
        <v>161</v>
      </c>
      <c r="AV26" s="61"/>
      <c r="AW26" s="61"/>
      <c r="AX26" s="61"/>
      <c r="AY26" s="61"/>
      <c r="AZ26" s="61"/>
      <c r="BA26" s="50"/>
      <c r="BB26" s="50"/>
      <c r="BC26" s="51"/>
      <c r="BD26" s="61">
        <f t="shared" si="25"/>
        <v>0</v>
      </c>
      <c r="BE26" s="61"/>
      <c r="BF26" s="51"/>
      <c r="BG26" s="61">
        <f t="shared" si="26"/>
        <v>0</v>
      </c>
      <c r="BH26" s="61"/>
      <c r="BI26" s="61"/>
      <c r="BJ26" s="61"/>
      <c r="BK26" s="61"/>
      <c r="BL26" s="61"/>
      <c r="BM26" s="61"/>
      <c r="BN26" s="83"/>
      <c r="BO26" s="61"/>
      <c r="BP26" s="61"/>
      <c r="BQ26" s="74">
        <f t="shared" si="16"/>
        <v>0</v>
      </c>
      <c r="BR26" s="51"/>
      <c r="BS26" s="61"/>
      <c r="BT26" s="51"/>
      <c r="BU26" s="61"/>
      <c r="BV26" s="61"/>
      <c r="BW26" s="74">
        <f t="shared" si="27"/>
        <v>0</v>
      </c>
      <c r="BX26" s="51"/>
      <c r="BY26" s="61"/>
      <c r="BZ26" s="51"/>
      <c r="CA26" s="61"/>
      <c r="CB26" s="61"/>
      <c r="CC26" s="74">
        <f t="shared" si="28"/>
        <v>0</v>
      </c>
      <c r="CD26" s="51"/>
      <c r="CE26" s="74"/>
      <c r="CF26" s="51"/>
      <c r="CG26" s="61"/>
      <c r="CH26" s="61"/>
      <c r="CI26" s="74">
        <f t="shared" si="29"/>
        <v>2</v>
      </c>
      <c r="CJ26" s="51" t="s">
        <v>161</v>
      </c>
      <c r="CK26" s="61"/>
      <c r="CL26" s="51" t="s">
        <v>161</v>
      </c>
      <c r="CM26" s="61"/>
      <c r="CN26" s="1" t="s">
        <v>357</v>
      </c>
    </row>
    <row r="27" spans="1:92" ht="14.1" customHeight="1" x14ac:dyDescent="0.25">
      <c r="A27" s="31" t="s">
        <v>46</v>
      </c>
      <c r="B27" s="10" t="s">
        <v>163</v>
      </c>
      <c r="C27" s="60">
        <v>34188</v>
      </c>
      <c r="D27" s="10">
        <f t="shared" si="17"/>
        <v>13</v>
      </c>
      <c r="E27" s="10">
        <f t="shared" si="18"/>
        <v>14</v>
      </c>
      <c r="F27" s="11"/>
      <c r="G27" s="10" t="s">
        <v>45</v>
      </c>
      <c r="H27" s="12" t="s">
        <v>164</v>
      </c>
      <c r="I27" s="11" t="s">
        <v>167</v>
      </c>
      <c r="J27" s="11" t="s">
        <v>165</v>
      </c>
      <c r="K27" s="10">
        <v>41430955</v>
      </c>
      <c r="L27" s="10" t="s">
        <v>166</v>
      </c>
      <c r="M27" s="10" t="s">
        <v>168</v>
      </c>
      <c r="N27" s="10" t="s">
        <v>259</v>
      </c>
      <c r="O27" s="11" t="s">
        <v>167</v>
      </c>
      <c r="P27" s="11" t="s">
        <v>24</v>
      </c>
      <c r="Q27" s="10">
        <v>15</v>
      </c>
      <c r="R27" s="10">
        <v>15</v>
      </c>
      <c r="S27" s="10" t="s">
        <v>20</v>
      </c>
      <c r="T27" s="10" t="s">
        <v>21</v>
      </c>
      <c r="U27" s="10">
        <v>1</v>
      </c>
      <c r="V27" s="1">
        <f t="shared" si="19"/>
        <v>15</v>
      </c>
      <c r="W27" s="10">
        <v>0</v>
      </c>
      <c r="X27" s="11"/>
      <c r="Y27" s="54">
        <f t="shared" si="20"/>
        <v>13</v>
      </c>
      <c r="Z27" s="11">
        <f t="shared" si="21"/>
        <v>10</v>
      </c>
      <c r="AA27" s="48">
        <f t="shared" si="22"/>
        <v>12</v>
      </c>
      <c r="AB27" s="11" t="e">
        <f>COUNTIF(#REF!,"SI")+COUNTIF(#REF!,"R")</f>
        <v>#REF!</v>
      </c>
      <c r="AC27" s="11">
        <f t="shared" si="15"/>
        <v>14</v>
      </c>
      <c r="AD27" s="11">
        <f t="shared" si="23"/>
        <v>3</v>
      </c>
      <c r="AE27" s="27"/>
      <c r="AF27" s="27"/>
      <c r="AG27" s="56"/>
      <c r="AH27" s="74"/>
      <c r="AI27" s="80">
        <f t="shared" si="24"/>
        <v>1</v>
      </c>
      <c r="AJ27" s="51"/>
      <c r="AK27" s="61"/>
      <c r="AL27" s="61"/>
      <c r="AM27" s="61"/>
      <c r="AN27" s="61"/>
      <c r="AO27" s="61"/>
      <c r="AP27" s="61"/>
      <c r="AQ27" s="50"/>
      <c r="AR27" s="50"/>
      <c r="AS27" s="51" t="s">
        <v>375</v>
      </c>
      <c r="AT27" s="61"/>
      <c r="AU27" s="61" t="s">
        <v>161</v>
      </c>
      <c r="AV27" s="61"/>
      <c r="AW27" s="61"/>
      <c r="AX27" s="61"/>
      <c r="AY27" s="61"/>
      <c r="AZ27" s="61"/>
      <c r="BA27" s="50"/>
      <c r="BB27" s="50"/>
      <c r="BC27" s="51"/>
      <c r="BD27" s="61">
        <f t="shared" si="25"/>
        <v>0</v>
      </c>
      <c r="BE27" s="61"/>
      <c r="BF27" s="51"/>
      <c r="BG27" s="61">
        <f t="shared" si="26"/>
        <v>0</v>
      </c>
      <c r="BH27" s="61"/>
      <c r="BI27" s="61"/>
      <c r="BJ27" s="61"/>
      <c r="BK27" s="61"/>
      <c r="BL27" s="61"/>
      <c r="BM27" s="61"/>
      <c r="BN27" s="83"/>
      <c r="BO27" s="61"/>
      <c r="BP27" s="61"/>
      <c r="BQ27" s="74">
        <f t="shared" si="16"/>
        <v>0</v>
      </c>
      <c r="BR27" s="51"/>
      <c r="BS27" s="61"/>
      <c r="BT27" s="51"/>
      <c r="BU27" s="61"/>
      <c r="BV27" s="61"/>
      <c r="BW27" s="74">
        <f t="shared" si="27"/>
        <v>0</v>
      </c>
      <c r="BX27" s="51"/>
      <c r="BY27" s="61"/>
      <c r="BZ27" s="51"/>
      <c r="CA27" s="61"/>
      <c r="CB27" s="61"/>
      <c r="CC27" s="74">
        <f t="shared" si="28"/>
        <v>0</v>
      </c>
      <c r="CD27" s="51"/>
      <c r="CE27" s="74"/>
      <c r="CF27" s="51"/>
      <c r="CG27" s="61"/>
      <c r="CH27" s="61"/>
      <c r="CI27" s="74">
        <f t="shared" si="29"/>
        <v>2</v>
      </c>
      <c r="CJ27" s="51" t="s">
        <v>161</v>
      </c>
      <c r="CK27" s="61"/>
      <c r="CL27" s="51" t="s">
        <v>161</v>
      </c>
      <c r="CM27" s="61"/>
      <c r="CN27" s="1" t="s">
        <v>357</v>
      </c>
    </row>
    <row r="28" spans="1:92" ht="14.1" customHeight="1" x14ac:dyDescent="0.25">
      <c r="A28" s="31" t="s">
        <v>46</v>
      </c>
      <c r="B28" s="10" t="s">
        <v>260</v>
      </c>
      <c r="C28" s="57">
        <v>34195</v>
      </c>
      <c r="D28" s="10">
        <f t="shared" si="17"/>
        <v>15</v>
      </c>
      <c r="E28" s="10">
        <f t="shared" si="18"/>
        <v>16</v>
      </c>
      <c r="F28" s="11"/>
      <c r="G28" s="10" t="s">
        <v>45</v>
      </c>
      <c r="H28" s="12" t="s">
        <v>261</v>
      </c>
      <c r="I28" s="11" t="s">
        <v>58</v>
      </c>
      <c r="J28" s="11" t="s">
        <v>262</v>
      </c>
      <c r="K28" s="10">
        <v>42173102</v>
      </c>
      <c r="L28" s="10" t="s">
        <v>263</v>
      </c>
      <c r="M28" s="10" t="s">
        <v>162</v>
      </c>
      <c r="N28" s="10" t="s">
        <v>264</v>
      </c>
      <c r="O28" s="11" t="s">
        <v>58</v>
      </c>
      <c r="P28" s="11" t="s">
        <v>265</v>
      </c>
      <c r="Q28" s="10">
        <v>17</v>
      </c>
      <c r="R28" s="10">
        <v>17</v>
      </c>
      <c r="S28" s="10" t="s">
        <v>20</v>
      </c>
      <c r="T28" s="10" t="s">
        <v>25</v>
      </c>
      <c r="U28" s="10">
        <v>1</v>
      </c>
      <c r="V28" s="1">
        <f t="shared" si="19"/>
        <v>17</v>
      </c>
      <c r="W28" s="10">
        <v>0</v>
      </c>
      <c r="X28" s="11"/>
      <c r="Y28" s="54">
        <f t="shared" si="20"/>
        <v>15</v>
      </c>
      <c r="Z28" s="11">
        <f t="shared" si="21"/>
        <v>12</v>
      </c>
      <c r="AA28" s="48">
        <f t="shared" si="22"/>
        <v>14</v>
      </c>
      <c r="AB28" s="11" t="e">
        <f>COUNTIF(#REF!,"SI")+COUNTIF(#REF!,"R")</f>
        <v>#REF!</v>
      </c>
      <c r="AC28" s="11">
        <f t="shared" si="15"/>
        <v>16</v>
      </c>
      <c r="AD28" s="11">
        <f t="shared" si="23"/>
        <v>0</v>
      </c>
      <c r="AE28" s="27"/>
      <c r="AF28" s="27"/>
      <c r="AG28" s="56"/>
      <c r="AH28" s="74"/>
      <c r="AI28" s="80">
        <f t="shared" si="24"/>
        <v>0</v>
      </c>
      <c r="AJ28" s="51"/>
      <c r="AK28" s="61"/>
      <c r="AL28" s="61"/>
      <c r="AM28" s="61"/>
      <c r="AN28" s="61"/>
      <c r="AO28" s="61"/>
      <c r="AP28" s="61"/>
      <c r="AQ28" s="50"/>
      <c r="AR28" s="50"/>
      <c r="AS28" s="51"/>
      <c r="AT28" s="61"/>
      <c r="AU28" s="61"/>
      <c r="AV28" s="61"/>
      <c r="AW28" s="61"/>
      <c r="AX28" s="61"/>
      <c r="AY28" s="61"/>
      <c r="AZ28" s="61"/>
      <c r="BA28" s="50"/>
      <c r="BB28" s="50"/>
      <c r="BC28" s="51"/>
      <c r="BD28" s="61">
        <f t="shared" si="25"/>
        <v>0</v>
      </c>
      <c r="BE28" s="61"/>
      <c r="BF28" s="51"/>
      <c r="BG28" s="61">
        <f t="shared" si="26"/>
        <v>0</v>
      </c>
      <c r="BH28" s="61"/>
      <c r="BI28" s="61"/>
      <c r="BJ28" s="61"/>
      <c r="BK28" s="61"/>
      <c r="BL28" s="61"/>
      <c r="BM28" s="61"/>
      <c r="BN28" s="83"/>
      <c r="BO28" s="61"/>
      <c r="BP28" s="61"/>
      <c r="BQ28" s="74">
        <f t="shared" si="16"/>
        <v>0</v>
      </c>
      <c r="BR28" s="51"/>
      <c r="BS28" s="61"/>
      <c r="BT28" s="51"/>
      <c r="BU28" s="61"/>
      <c r="BV28" s="61"/>
      <c r="BW28" s="74">
        <f t="shared" si="27"/>
        <v>0</v>
      </c>
      <c r="BX28" s="51"/>
      <c r="BY28" s="61"/>
      <c r="BZ28" s="51"/>
      <c r="CA28" s="61"/>
      <c r="CB28" s="61"/>
      <c r="CC28" s="74">
        <f t="shared" si="28"/>
        <v>0</v>
      </c>
      <c r="CD28" s="51"/>
      <c r="CE28" s="74"/>
      <c r="CF28" s="51"/>
      <c r="CG28" s="61"/>
      <c r="CH28" s="61"/>
      <c r="CI28" s="74">
        <f t="shared" si="29"/>
        <v>0</v>
      </c>
      <c r="CJ28" s="51"/>
      <c r="CK28" s="61"/>
      <c r="CL28" s="51"/>
      <c r="CM28" s="61"/>
      <c r="CN28" s="1" t="s">
        <v>359</v>
      </c>
    </row>
    <row r="29" spans="1:92" ht="14.1" customHeight="1" x14ac:dyDescent="0.25">
      <c r="A29" s="31" t="s">
        <v>46</v>
      </c>
      <c r="B29" s="10" t="s">
        <v>302</v>
      </c>
      <c r="C29" s="57">
        <v>34197</v>
      </c>
      <c r="D29" s="10">
        <f t="shared" si="17"/>
        <v>13</v>
      </c>
      <c r="E29" s="10">
        <f t="shared" si="18"/>
        <v>14</v>
      </c>
      <c r="F29" s="11"/>
      <c r="G29" s="10" t="s">
        <v>45</v>
      </c>
      <c r="H29" s="12" t="s">
        <v>326</v>
      </c>
      <c r="I29" s="11" t="s">
        <v>46</v>
      </c>
      <c r="J29" s="11" t="s">
        <v>327</v>
      </c>
      <c r="K29" s="10">
        <v>41916129</v>
      </c>
      <c r="L29" s="10" t="s">
        <v>328</v>
      </c>
      <c r="M29" s="10" t="s">
        <v>343</v>
      </c>
      <c r="N29" s="10" t="s">
        <v>344</v>
      </c>
      <c r="O29" s="11" t="s">
        <v>46</v>
      </c>
      <c r="P29" s="11" t="s">
        <v>345</v>
      </c>
      <c r="Q29" s="10">
        <v>15</v>
      </c>
      <c r="R29" s="10">
        <v>15</v>
      </c>
      <c r="S29" s="10" t="s">
        <v>29</v>
      </c>
      <c r="T29" s="10" t="s">
        <v>21</v>
      </c>
      <c r="U29" s="10">
        <v>1</v>
      </c>
      <c r="V29" s="1">
        <f t="shared" si="19"/>
        <v>15</v>
      </c>
      <c r="W29" s="10">
        <v>0</v>
      </c>
      <c r="X29" s="11"/>
      <c r="Y29" s="54">
        <f t="shared" si="20"/>
        <v>13</v>
      </c>
      <c r="Z29" s="11">
        <f t="shared" si="21"/>
        <v>10</v>
      </c>
      <c r="AA29" s="48">
        <f t="shared" si="22"/>
        <v>12</v>
      </c>
      <c r="AB29" s="11" t="e">
        <f>COUNTIF(#REF!,"SI")+COUNTIF(#REF!,"R")</f>
        <v>#REF!</v>
      </c>
      <c r="AC29" s="11">
        <f t="shared" si="15"/>
        <v>14</v>
      </c>
      <c r="AD29" s="11">
        <f t="shared" si="23"/>
        <v>0</v>
      </c>
      <c r="AE29" s="27"/>
      <c r="AF29" s="27"/>
      <c r="AG29" s="56"/>
      <c r="AH29" s="74"/>
      <c r="AI29" s="80">
        <f t="shared" si="24"/>
        <v>0</v>
      </c>
      <c r="AJ29" s="51"/>
      <c r="AK29" s="61"/>
      <c r="AL29" s="61"/>
      <c r="AM29" s="61"/>
      <c r="AN29" s="61"/>
      <c r="AO29" s="61"/>
      <c r="AP29" s="61"/>
      <c r="AQ29" s="50"/>
      <c r="AR29" s="50"/>
      <c r="AS29" s="51"/>
      <c r="AT29" s="61"/>
      <c r="AU29" s="61"/>
      <c r="AV29" s="61"/>
      <c r="AW29" s="61"/>
      <c r="AX29" s="61"/>
      <c r="AY29" s="61"/>
      <c r="AZ29" s="61"/>
      <c r="BA29" s="50"/>
      <c r="BB29" s="50"/>
      <c r="BC29" s="51"/>
      <c r="BD29" s="61">
        <f t="shared" si="25"/>
        <v>0</v>
      </c>
      <c r="BE29" s="61"/>
      <c r="BF29" s="51"/>
      <c r="BG29" s="61">
        <f t="shared" si="26"/>
        <v>0</v>
      </c>
      <c r="BH29" s="61"/>
      <c r="BI29" s="61"/>
      <c r="BJ29" s="61"/>
      <c r="BK29" s="61"/>
      <c r="BL29" s="61"/>
      <c r="BM29" s="61"/>
      <c r="BN29" s="83"/>
      <c r="BO29" s="61"/>
      <c r="BP29" s="61"/>
      <c r="BQ29" s="74">
        <f t="shared" si="16"/>
        <v>0</v>
      </c>
      <c r="BR29" s="51"/>
      <c r="BS29" s="61"/>
      <c r="BT29" s="51"/>
      <c r="BU29" s="61"/>
      <c r="BV29" s="61"/>
      <c r="BW29" s="74">
        <f t="shared" si="27"/>
        <v>0</v>
      </c>
      <c r="BX29" s="51"/>
      <c r="BY29" s="61"/>
      <c r="BZ29" s="51"/>
      <c r="CA29" s="61"/>
      <c r="CB29" s="61"/>
      <c r="CC29" s="74">
        <f t="shared" si="28"/>
        <v>0</v>
      </c>
      <c r="CD29" s="51"/>
      <c r="CE29" s="74"/>
      <c r="CF29" s="51"/>
      <c r="CG29" s="61"/>
      <c r="CH29" s="61"/>
      <c r="CI29" s="74">
        <f t="shared" si="29"/>
        <v>0</v>
      </c>
      <c r="CJ29" s="51"/>
      <c r="CK29" s="61"/>
      <c r="CL29" s="51"/>
      <c r="CM29" s="61"/>
    </row>
    <row r="30" spans="1:92" ht="14.1" customHeight="1" x14ac:dyDescent="0.25">
      <c r="A30" s="31" t="s">
        <v>46</v>
      </c>
      <c r="B30" s="10" t="s">
        <v>266</v>
      </c>
      <c r="C30" s="57">
        <v>34198</v>
      </c>
      <c r="D30" s="10">
        <f t="shared" si="17"/>
        <v>13</v>
      </c>
      <c r="E30" s="10">
        <f t="shared" si="18"/>
        <v>14</v>
      </c>
      <c r="F30" s="11"/>
      <c r="G30" s="10" t="s">
        <v>45</v>
      </c>
      <c r="H30" s="12" t="s">
        <v>70</v>
      </c>
      <c r="I30" s="11" t="s">
        <v>76</v>
      </c>
      <c r="J30" s="11" t="s">
        <v>73</v>
      </c>
      <c r="K30" s="10">
        <v>41411516</v>
      </c>
      <c r="L30" s="10" t="s">
        <v>267</v>
      </c>
      <c r="M30" s="10" t="s">
        <v>268</v>
      </c>
      <c r="N30" s="10" t="s">
        <v>269</v>
      </c>
      <c r="O30" s="11" t="s">
        <v>76</v>
      </c>
      <c r="P30" s="11" t="s">
        <v>31</v>
      </c>
      <c r="Q30" s="10">
        <v>15</v>
      </c>
      <c r="R30" s="10">
        <v>15</v>
      </c>
      <c r="S30" s="10" t="s">
        <v>20</v>
      </c>
      <c r="T30" s="10" t="s">
        <v>25</v>
      </c>
      <c r="U30" s="10">
        <v>1</v>
      </c>
      <c r="V30" s="1">
        <f t="shared" si="19"/>
        <v>15</v>
      </c>
      <c r="W30" s="10">
        <v>0</v>
      </c>
      <c r="X30" s="11"/>
      <c r="Y30" s="54">
        <f t="shared" si="20"/>
        <v>13</v>
      </c>
      <c r="Z30" s="11">
        <f t="shared" si="21"/>
        <v>10</v>
      </c>
      <c r="AA30" s="48">
        <f t="shared" si="22"/>
        <v>12</v>
      </c>
      <c r="AB30" s="11" t="e">
        <f>COUNTIF(#REF!,"SI")+COUNTIF(#REF!,"R")</f>
        <v>#REF!</v>
      </c>
      <c r="AC30" s="11">
        <f t="shared" si="15"/>
        <v>14</v>
      </c>
      <c r="AD30" s="11">
        <f t="shared" si="23"/>
        <v>3</v>
      </c>
      <c r="AE30" s="27"/>
      <c r="AF30" s="27"/>
      <c r="AG30" s="56"/>
      <c r="AH30" s="74"/>
      <c r="AI30" s="80">
        <f t="shared" si="24"/>
        <v>1</v>
      </c>
      <c r="AJ30" s="51"/>
      <c r="AK30" s="61"/>
      <c r="AL30" s="61"/>
      <c r="AM30" s="61"/>
      <c r="AN30" s="61"/>
      <c r="AO30" s="61"/>
      <c r="AP30" s="61"/>
      <c r="AQ30" s="50"/>
      <c r="AR30" s="50"/>
      <c r="AS30" s="51" t="s">
        <v>375</v>
      </c>
      <c r="AT30" s="61"/>
      <c r="AU30" s="61"/>
      <c r="AV30" s="61"/>
      <c r="AW30" s="61" t="s">
        <v>161</v>
      </c>
      <c r="AX30" s="61"/>
      <c r="AY30" s="61"/>
      <c r="AZ30" s="61"/>
      <c r="BA30" s="50"/>
      <c r="BB30" s="50"/>
      <c r="BC30" s="51"/>
      <c r="BD30" s="61">
        <f t="shared" si="25"/>
        <v>0</v>
      </c>
      <c r="BE30" s="61"/>
      <c r="BF30" s="51"/>
      <c r="BG30" s="61">
        <f t="shared" si="26"/>
        <v>0</v>
      </c>
      <c r="BH30" s="61"/>
      <c r="BI30" s="61"/>
      <c r="BJ30" s="61"/>
      <c r="BK30" s="61"/>
      <c r="BL30" s="61"/>
      <c r="BM30" s="61"/>
      <c r="BN30" s="83"/>
      <c r="BO30" s="61"/>
      <c r="BP30" s="61"/>
      <c r="BQ30" s="74">
        <f t="shared" si="16"/>
        <v>0</v>
      </c>
      <c r="BR30" s="51"/>
      <c r="BS30" s="61"/>
      <c r="BT30" s="51"/>
      <c r="BU30" s="61"/>
      <c r="BV30" s="61"/>
      <c r="BW30" s="74">
        <f t="shared" si="27"/>
        <v>0</v>
      </c>
      <c r="BX30" s="51"/>
      <c r="BY30" s="61"/>
      <c r="BZ30" s="51"/>
      <c r="CA30" s="61"/>
      <c r="CB30" s="61"/>
      <c r="CC30" s="74">
        <f t="shared" si="28"/>
        <v>2</v>
      </c>
      <c r="CD30" s="51" t="s">
        <v>161</v>
      </c>
      <c r="CE30" s="74"/>
      <c r="CF30" s="51" t="s">
        <v>161</v>
      </c>
      <c r="CG30" s="61"/>
      <c r="CH30" s="61"/>
      <c r="CI30" s="74">
        <f t="shared" si="29"/>
        <v>0</v>
      </c>
      <c r="CJ30" s="51"/>
      <c r="CK30" s="61"/>
      <c r="CL30" s="51"/>
      <c r="CM30" s="61"/>
    </row>
    <row r="31" spans="1:92" ht="13.5" customHeight="1" x14ac:dyDescent="0.25">
      <c r="A31" s="31" t="s">
        <v>46</v>
      </c>
      <c r="B31" s="10" t="s">
        <v>266</v>
      </c>
      <c r="C31" s="57">
        <v>34199</v>
      </c>
      <c r="D31" s="10">
        <f t="shared" si="17"/>
        <v>13</v>
      </c>
      <c r="E31" s="10">
        <f t="shared" si="18"/>
        <v>14</v>
      </c>
      <c r="F31" s="11"/>
      <c r="G31" s="10" t="s">
        <v>45</v>
      </c>
      <c r="H31" s="12" t="s">
        <v>70</v>
      </c>
      <c r="I31" s="11" t="s">
        <v>76</v>
      </c>
      <c r="J31" s="11" t="s">
        <v>73</v>
      </c>
      <c r="K31" s="10">
        <v>41411516</v>
      </c>
      <c r="L31" s="10" t="s">
        <v>267</v>
      </c>
      <c r="M31" s="10" t="s">
        <v>106</v>
      </c>
      <c r="N31" s="10" t="s">
        <v>269</v>
      </c>
      <c r="O31" s="11" t="s">
        <v>76</v>
      </c>
      <c r="P31" s="11" t="s">
        <v>31</v>
      </c>
      <c r="Q31" s="10">
        <v>15</v>
      </c>
      <c r="R31" s="10">
        <v>15</v>
      </c>
      <c r="S31" s="10" t="s">
        <v>20</v>
      </c>
      <c r="T31" s="10" t="s">
        <v>25</v>
      </c>
      <c r="U31" s="10">
        <v>1</v>
      </c>
      <c r="V31" s="1">
        <f t="shared" si="19"/>
        <v>15</v>
      </c>
      <c r="W31" s="10">
        <v>0</v>
      </c>
      <c r="X31" s="11"/>
      <c r="Y31" s="54">
        <f t="shared" si="20"/>
        <v>13</v>
      </c>
      <c r="Z31" s="11">
        <f t="shared" si="21"/>
        <v>10</v>
      </c>
      <c r="AA31" s="48">
        <f t="shared" si="22"/>
        <v>12</v>
      </c>
      <c r="AB31" s="11" t="e">
        <f>COUNTIF(#REF!,"SI")+COUNTIF(#REF!,"R")</f>
        <v>#REF!</v>
      </c>
      <c r="AC31" s="11">
        <f t="shared" si="15"/>
        <v>14</v>
      </c>
      <c r="AD31" s="11">
        <f t="shared" si="23"/>
        <v>3</v>
      </c>
      <c r="AE31" s="27"/>
      <c r="AF31" s="27"/>
      <c r="AG31" s="56"/>
      <c r="AH31" s="74"/>
      <c r="AI31" s="80">
        <f t="shared" si="24"/>
        <v>1</v>
      </c>
      <c r="AJ31" s="51"/>
      <c r="AK31" s="61"/>
      <c r="AL31" s="61"/>
      <c r="AM31" s="61"/>
      <c r="AN31" s="61"/>
      <c r="AO31" s="61"/>
      <c r="AP31" s="61"/>
      <c r="AQ31" s="50"/>
      <c r="AR31" s="50"/>
      <c r="AS31" s="51" t="s">
        <v>375</v>
      </c>
      <c r="AT31" s="61"/>
      <c r="AU31" s="61" t="s">
        <v>161</v>
      </c>
      <c r="AV31" s="61"/>
      <c r="AW31" s="61"/>
      <c r="AX31" s="61"/>
      <c r="AY31" s="61"/>
      <c r="AZ31" s="61"/>
      <c r="BA31" s="50"/>
      <c r="BB31" s="50"/>
      <c r="BC31" s="51"/>
      <c r="BD31" s="61">
        <f t="shared" si="25"/>
        <v>0</v>
      </c>
      <c r="BE31" s="61"/>
      <c r="BF31" s="51"/>
      <c r="BG31" s="61">
        <f t="shared" si="26"/>
        <v>0</v>
      </c>
      <c r="BH31" s="61"/>
      <c r="BI31" s="61"/>
      <c r="BJ31" s="61"/>
      <c r="BK31" s="61"/>
      <c r="BL31" s="61"/>
      <c r="BM31" s="61"/>
      <c r="BN31" s="83"/>
      <c r="BO31" s="61"/>
      <c r="BP31" s="61"/>
      <c r="BQ31" s="74">
        <f t="shared" si="16"/>
        <v>0</v>
      </c>
      <c r="BR31" s="51"/>
      <c r="BS31" s="61"/>
      <c r="BT31" s="51"/>
      <c r="BU31" s="61"/>
      <c r="BV31" s="61"/>
      <c r="BW31" s="74">
        <f t="shared" si="27"/>
        <v>0</v>
      </c>
      <c r="BX31" s="51"/>
      <c r="BY31" s="61"/>
      <c r="BZ31" s="51"/>
      <c r="CA31" s="61"/>
      <c r="CB31" s="61"/>
      <c r="CC31" s="74">
        <f t="shared" si="28"/>
        <v>2</v>
      </c>
      <c r="CD31" s="51" t="s">
        <v>161</v>
      </c>
      <c r="CE31" s="74"/>
      <c r="CF31" s="51" t="s">
        <v>161</v>
      </c>
      <c r="CG31" s="61"/>
      <c r="CH31" s="61"/>
      <c r="CI31" s="74">
        <f t="shared" si="29"/>
        <v>0</v>
      </c>
      <c r="CJ31" s="51"/>
      <c r="CK31" s="61"/>
      <c r="CL31" s="51"/>
      <c r="CM31" s="61"/>
    </row>
    <row r="32" spans="1:92" ht="14.1" customHeight="1" x14ac:dyDescent="0.25">
      <c r="A32" s="31" t="s">
        <v>46</v>
      </c>
      <c r="B32" s="10" t="s">
        <v>270</v>
      </c>
      <c r="C32" s="57">
        <v>34200</v>
      </c>
      <c r="D32" s="10">
        <f t="shared" si="17"/>
        <v>12</v>
      </c>
      <c r="E32" s="10">
        <f t="shared" si="18"/>
        <v>12</v>
      </c>
      <c r="F32" s="11"/>
      <c r="G32" s="10" t="s">
        <v>45</v>
      </c>
      <c r="H32" s="12" t="s">
        <v>271</v>
      </c>
      <c r="I32" s="11" t="s">
        <v>230</v>
      </c>
      <c r="J32" s="11" t="s">
        <v>272</v>
      </c>
      <c r="K32" s="10">
        <v>42192535</v>
      </c>
      <c r="L32" s="10" t="s">
        <v>273</v>
      </c>
      <c r="M32" s="10" t="s">
        <v>274</v>
      </c>
      <c r="N32" s="10" t="s">
        <v>275</v>
      </c>
      <c r="O32" s="11" t="s">
        <v>230</v>
      </c>
      <c r="P32" s="11" t="s">
        <v>276</v>
      </c>
      <c r="Q32" s="10">
        <v>13</v>
      </c>
      <c r="R32" s="10">
        <v>13</v>
      </c>
      <c r="S32" s="10" t="s">
        <v>20</v>
      </c>
      <c r="T32" s="10" t="s">
        <v>21</v>
      </c>
      <c r="U32" s="10">
        <v>1</v>
      </c>
      <c r="V32" s="1">
        <f t="shared" si="19"/>
        <v>13</v>
      </c>
      <c r="W32" s="10">
        <v>0</v>
      </c>
      <c r="X32" s="11"/>
      <c r="Y32" s="54">
        <f t="shared" si="20"/>
        <v>12</v>
      </c>
      <c r="Z32" s="11">
        <f t="shared" si="21"/>
        <v>9</v>
      </c>
      <c r="AA32" s="48">
        <f t="shared" si="22"/>
        <v>10</v>
      </c>
      <c r="AB32" s="11" t="e">
        <f>COUNTIF(#REF!,"SI")+COUNTIF(#REF!,"R")</f>
        <v>#REF!</v>
      </c>
      <c r="AC32" s="11">
        <f t="shared" si="15"/>
        <v>12</v>
      </c>
      <c r="AD32" s="11">
        <f t="shared" si="23"/>
        <v>0</v>
      </c>
      <c r="AE32" s="27"/>
      <c r="AF32" s="27"/>
      <c r="AG32" s="56"/>
      <c r="AH32" s="74"/>
      <c r="AI32" s="80">
        <f t="shared" si="24"/>
        <v>0</v>
      </c>
      <c r="AJ32" s="51"/>
      <c r="AK32" s="61"/>
      <c r="AL32" s="61"/>
      <c r="AM32" s="61"/>
      <c r="AN32" s="61"/>
      <c r="AO32" s="61"/>
      <c r="AP32" s="61"/>
      <c r="AQ32" s="50"/>
      <c r="AR32" s="50"/>
      <c r="AS32" s="51"/>
      <c r="AT32" s="61"/>
      <c r="AU32" s="61"/>
      <c r="AV32" s="61"/>
      <c r="AW32" s="61"/>
      <c r="AX32" s="61"/>
      <c r="AY32" s="61"/>
      <c r="AZ32" s="61"/>
      <c r="BA32" s="50"/>
      <c r="BB32" s="50"/>
      <c r="BC32" s="51"/>
      <c r="BD32" s="61">
        <f t="shared" si="25"/>
        <v>0</v>
      </c>
      <c r="BE32" s="61"/>
      <c r="BF32" s="51"/>
      <c r="BG32" s="61">
        <f t="shared" si="26"/>
        <v>0</v>
      </c>
      <c r="BH32" s="61"/>
      <c r="BI32" s="61"/>
      <c r="BJ32" s="61"/>
      <c r="BK32" s="61"/>
      <c r="BL32" s="61"/>
      <c r="BM32" s="61"/>
      <c r="BN32" s="83"/>
      <c r="BO32" s="61"/>
      <c r="BP32" s="61"/>
      <c r="BQ32" s="74">
        <f t="shared" si="16"/>
        <v>0</v>
      </c>
      <c r="BR32" s="51"/>
      <c r="BS32" s="61"/>
      <c r="BT32" s="51"/>
      <c r="BU32" s="61"/>
      <c r="BV32" s="61"/>
      <c r="BW32" s="74">
        <f t="shared" si="27"/>
        <v>0</v>
      </c>
      <c r="BX32" s="51"/>
      <c r="BY32" s="61"/>
      <c r="BZ32" s="51"/>
      <c r="CA32" s="61"/>
      <c r="CB32" s="61"/>
      <c r="CC32" s="74">
        <f t="shared" si="28"/>
        <v>0</v>
      </c>
      <c r="CD32" s="51"/>
      <c r="CE32" s="74"/>
      <c r="CF32" s="51"/>
      <c r="CG32" s="61"/>
      <c r="CH32" s="61"/>
      <c r="CI32" s="74">
        <f t="shared" si="29"/>
        <v>0</v>
      </c>
      <c r="CJ32" s="51"/>
      <c r="CK32" s="61"/>
      <c r="CL32" s="51"/>
      <c r="CM32" s="61"/>
    </row>
    <row r="33" spans="1:91" ht="14.1" customHeight="1" x14ac:dyDescent="0.25">
      <c r="A33" s="31" t="s">
        <v>46</v>
      </c>
      <c r="B33" s="10" t="s">
        <v>277</v>
      </c>
      <c r="C33" s="57">
        <v>34201</v>
      </c>
      <c r="D33" s="10">
        <f t="shared" si="17"/>
        <v>11</v>
      </c>
      <c r="E33" s="10">
        <f t="shared" si="18"/>
        <v>11</v>
      </c>
      <c r="F33" s="11"/>
      <c r="G33" s="10" t="s">
        <v>45</v>
      </c>
      <c r="H33" s="12" t="s">
        <v>278</v>
      </c>
      <c r="I33" s="11" t="s">
        <v>76</v>
      </c>
      <c r="J33" s="11" t="s">
        <v>279</v>
      </c>
      <c r="K33" s="10">
        <v>41411154</v>
      </c>
      <c r="L33" s="10" t="s">
        <v>280</v>
      </c>
      <c r="M33" s="10" t="s">
        <v>281</v>
      </c>
      <c r="N33" s="10" t="s">
        <v>279</v>
      </c>
      <c r="O33" s="11" t="s">
        <v>76</v>
      </c>
      <c r="P33" s="11" t="s">
        <v>32</v>
      </c>
      <c r="Q33" s="10">
        <v>12</v>
      </c>
      <c r="R33" s="10">
        <v>12</v>
      </c>
      <c r="S33" s="10" t="s">
        <v>29</v>
      </c>
      <c r="T33" s="10" t="s">
        <v>25</v>
      </c>
      <c r="U33" s="10">
        <v>1</v>
      </c>
      <c r="V33" s="1">
        <f t="shared" si="19"/>
        <v>12</v>
      </c>
      <c r="W33" s="10">
        <v>1</v>
      </c>
      <c r="X33" s="11" t="s">
        <v>282</v>
      </c>
      <c r="Y33" s="54">
        <f t="shared" si="20"/>
        <v>11</v>
      </c>
      <c r="Z33" s="11">
        <f t="shared" si="21"/>
        <v>8</v>
      </c>
      <c r="AA33" s="48">
        <f t="shared" si="22"/>
        <v>10</v>
      </c>
      <c r="AB33" s="11" t="e">
        <f>COUNTIF(#REF!,"SI")+COUNTIF(#REF!,"R")</f>
        <v>#REF!</v>
      </c>
      <c r="AC33" s="11">
        <f t="shared" si="15"/>
        <v>11</v>
      </c>
      <c r="AD33" s="11">
        <f t="shared" si="23"/>
        <v>2</v>
      </c>
      <c r="AE33" s="27"/>
      <c r="AF33" s="27"/>
      <c r="AG33" s="56"/>
      <c r="AH33" s="74"/>
      <c r="AI33" s="80">
        <f t="shared" si="24"/>
        <v>0</v>
      </c>
      <c r="AJ33" s="51"/>
      <c r="AK33" s="61"/>
      <c r="AL33" s="61"/>
      <c r="AM33" s="61"/>
      <c r="AN33" s="61"/>
      <c r="AO33" s="61"/>
      <c r="AP33" s="61"/>
      <c r="AQ33" s="50"/>
      <c r="AR33" s="50"/>
      <c r="AS33" s="51"/>
      <c r="AT33" s="61"/>
      <c r="AU33" s="61"/>
      <c r="AV33" s="61"/>
      <c r="AW33" s="61"/>
      <c r="AX33" s="61"/>
      <c r="AY33" s="61"/>
      <c r="AZ33" s="61"/>
      <c r="BA33" s="50"/>
      <c r="BB33" s="50"/>
      <c r="BC33" s="51"/>
      <c r="BD33" s="61">
        <f t="shared" si="25"/>
        <v>0</v>
      </c>
      <c r="BE33" s="61"/>
      <c r="BF33" s="51"/>
      <c r="BG33" s="61">
        <f t="shared" si="26"/>
        <v>0</v>
      </c>
      <c r="BH33" s="61"/>
      <c r="BI33" s="61"/>
      <c r="BJ33" s="61"/>
      <c r="BK33" s="61"/>
      <c r="BL33" s="61"/>
      <c r="BM33" s="61"/>
      <c r="BN33" s="83"/>
      <c r="BO33" s="61"/>
      <c r="BP33" s="61"/>
      <c r="BQ33" s="74">
        <f t="shared" si="16"/>
        <v>0</v>
      </c>
      <c r="BR33" s="51"/>
      <c r="BS33" s="61"/>
      <c r="BT33" s="51"/>
      <c r="BU33" s="61"/>
      <c r="BV33" s="61"/>
      <c r="BW33" s="74">
        <f t="shared" si="27"/>
        <v>0</v>
      </c>
      <c r="BX33" s="51"/>
      <c r="BY33" s="61"/>
      <c r="BZ33" s="51"/>
      <c r="CA33" s="61"/>
      <c r="CB33" s="61"/>
      <c r="CC33" s="74">
        <f t="shared" si="28"/>
        <v>0</v>
      </c>
      <c r="CD33" s="51"/>
      <c r="CE33" s="74"/>
      <c r="CF33" s="51"/>
      <c r="CG33" s="61"/>
      <c r="CH33" s="61"/>
      <c r="CI33" s="74">
        <f t="shared" si="29"/>
        <v>2</v>
      </c>
      <c r="CJ33" s="51" t="s">
        <v>161</v>
      </c>
      <c r="CK33" s="61"/>
      <c r="CL33" s="51" t="s">
        <v>161</v>
      </c>
      <c r="CM33" s="61"/>
    </row>
    <row r="34" spans="1:91" ht="14.1" customHeight="1" x14ac:dyDescent="0.25">
      <c r="A34" s="31" t="s">
        <v>46</v>
      </c>
      <c r="B34" s="10" t="s">
        <v>277</v>
      </c>
      <c r="C34" s="57">
        <v>34202</v>
      </c>
      <c r="D34" s="10">
        <f t="shared" si="17"/>
        <v>9</v>
      </c>
      <c r="E34" s="10">
        <f t="shared" si="18"/>
        <v>9</v>
      </c>
      <c r="F34" s="11"/>
      <c r="G34" s="10" t="s">
        <v>45</v>
      </c>
      <c r="H34" s="12" t="s">
        <v>278</v>
      </c>
      <c r="I34" s="11" t="s">
        <v>76</v>
      </c>
      <c r="J34" s="11" t="s">
        <v>279</v>
      </c>
      <c r="K34" s="10">
        <v>41411154</v>
      </c>
      <c r="L34" s="10" t="s">
        <v>280</v>
      </c>
      <c r="M34" s="10" t="s">
        <v>283</v>
      </c>
      <c r="N34" s="10" t="s">
        <v>269</v>
      </c>
      <c r="O34" s="11" t="s">
        <v>76</v>
      </c>
      <c r="P34" s="11" t="s">
        <v>31</v>
      </c>
      <c r="Q34" s="10">
        <v>10</v>
      </c>
      <c r="R34" s="10">
        <v>10</v>
      </c>
      <c r="S34" s="10" t="s">
        <v>29</v>
      </c>
      <c r="T34" s="10" t="s">
        <v>25</v>
      </c>
      <c r="U34" s="10">
        <v>1</v>
      </c>
      <c r="V34" s="1">
        <f t="shared" si="19"/>
        <v>10</v>
      </c>
      <c r="W34" s="10">
        <v>1</v>
      </c>
      <c r="X34" s="11" t="s">
        <v>282</v>
      </c>
      <c r="Y34" s="54">
        <f t="shared" si="20"/>
        <v>9</v>
      </c>
      <c r="Z34" s="11">
        <f t="shared" si="21"/>
        <v>7</v>
      </c>
      <c r="AA34" s="48">
        <f t="shared" si="22"/>
        <v>8</v>
      </c>
      <c r="AB34" s="11" t="e">
        <f>COUNTIF(#REF!,"SI")+COUNTIF(#REF!,"R")</f>
        <v>#REF!</v>
      </c>
      <c r="AC34" s="11">
        <f t="shared" si="15"/>
        <v>9</v>
      </c>
      <c r="AD34" s="11">
        <f t="shared" si="23"/>
        <v>2</v>
      </c>
      <c r="AE34" s="27"/>
      <c r="AF34" s="27"/>
      <c r="AG34" s="56"/>
      <c r="AH34" s="74"/>
      <c r="AI34" s="80">
        <f t="shared" si="24"/>
        <v>0</v>
      </c>
      <c r="AJ34" s="51"/>
      <c r="AK34" s="61"/>
      <c r="AL34" s="61"/>
      <c r="AM34" s="61"/>
      <c r="AN34" s="61"/>
      <c r="AO34" s="61"/>
      <c r="AP34" s="61"/>
      <c r="AQ34" s="50"/>
      <c r="AR34" s="50"/>
      <c r="AS34" s="51"/>
      <c r="AT34" s="61"/>
      <c r="AU34" s="61"/>
      <c r="AV34" s="61"/>
      <c r="AW34" s="61"/>
      <c r="AX34" s="61"/>
      <c r="AY34" s="61"/>
      <c r="AZ34" s="61"/>
      <c r="BA34" s="50"/>
      <c r="BB34" s="50"/>
      <c r="BC34" s="51"/>
      <c r="BD34" s="61">
        <f t="shared" si="25"/>
        <v>0</v>
      </c>
      <c r="BE34" s="61"/>
      <c r="BF34" s="51"/>
      <c r="BG34" s="61">
        <f t="shared" si="26"/>
        <v>0</v>
      </c>
      <c r="BH34" s="61"/>
      <c r="BI34" s="61"/>
      <c r="BJ34" s="61"/>
      <c r="BK34" s="61"/>
      <c r="BL34" s="61"/>
      <c r="BM34" s="61"/>
      <c r="BN34" s="83"/>
      <c r="BO34" s="61"/>
      <c r="BP34" s="61"/>
      <c r="BQ34" s="74">
        <f t="shared" si="16"/>
        <v>0</v>
      </c>
      <c r="BR34" s="51"/>
      <c r="BS34" s="61"/>
      <c r="BT34" s="51"/>
      <c r="BU34" s="61"/>
      <c r="BV34" s="61"/>
      <c r="BW34" s="74">
        <f t="shared" si="27"/>
        <v>0</v>
      </c>
      <c r="BX34" s="51"/>
      <c r="BY34" s="61"/>
      <c r="BZ34" s="51"/>
      <c r="CA34" s="61"/>
      <c r="CB34" s="61"/>
      <c r="CC34" s="74">
        <f t="shared" si="28"/>
        <v>0</v>
      </c>
      <c r="CD34" s="51"/>
      <c r="CE34" s="74"/>
      <c r="CF34" s="51"/>
      <c r="CG34" s="61"/>
      <c r="CH34" s="61"/>
      <c r="CI34" s="74">
        <f t="shared" si="29"/>
        <v>2</v>
      </c>
      <c r="CJ34" s="51" t="s">
        <v>161</v>
      </c>
      <c r="CK34" s="61"/>
      <c r="CL34" s="51" t="s">
        <v>161</v>
      </c>
      <c r="CM34" s="61"/>
    </row>
    <row r="35" spans="1:91" ht="14.1" customHeight="1" x14ac:dyDescent="0.25">
      <c r="A35" s="31" t="s">
        <v>46</v>
      </c>
      <c r="B35" s="10" t="s">
        <v>284</v>
      </c>
      <c r="C35" s="57">
        <v>34326</v>
      </c>
      <c r="D35" s="10">
        <f t="shared" si="17"/>
        <v>16</v>
      </c>
      <c r="E35" s="10">
        <f t="shared" si="18"/>
        <v>17</v>
      </c>
      <c r="F35" s="11"/>
      <c r="G35" s="10" t="s">
        <v>45</v>
      </c>
      <c r="H35" s="12" t="s">
        <v>285</v>
      </c>
      <c r="I35" s="11" t="s">
        <v>46</v>
      </c>
      <c r="J35" s="11" t="s">
        <v>286</v>
      </c>
      <c r="K35" s="10">
        <v>415209189</v>
      </c>
      <c r="L35" s="10" t="s">
        <v>287</v>
      </c>
      <c r="M35" s="10" t="s">
        <v>288</v>
      </c>
      <c r="N35" s="10" t="s">
        <v>289</v>
      </c>
      <c r="O35" s="11" t="s">
        <v>46</v>
      </c>
      <c r="P35" s="11" t="s">
        <v>24</v>
      </c>
      <c r="Q35" s="10">
        <v>18</v>
      </c>
      <c r="R35" s="22">
        <v>18</v>
      </c>
      <c r="S35" s="10" t="s">
        <v>20</v>
      </c>
      <c r="T35" s="10" t="s">
        <v>25</v>
      </c>
      <c r="U35" s="10">
        <v>1</v>
      </c>
      <c r="V35" s="1">
        <f t="shared" si="19"/>
        <v>18</v>
      </c>
      <c r="W35" s="10">
        <v>0</v>
      </c>
      <c r="X35" s="11"/>
      <c r="Y35" s="54">
        <f t="shared" si="20"/>
        <v>16</v>
      </c>
      <c r="Z35" s="11">
        <f t="shared" si="21"/>
        <v>13</v>
      </c>
      <c r="AA35" s="48">
        <f t="shared" si="22"/>
        <v>14</v>
      </c>
      <c r="AB35" s="11" t="e">
        <f>COUNTIF(#REF!,"SI")+COUNTIF(#REF!,"R")</f>
        <v>#REF!</v>
      </c>
      <c r="AC35" s="11">
        <f t="shared" si="15"/>
        <v>17</v>
      </c>
      <c r="AD35" s="11">
        <f t="shared" si="23"/>
        <v>0</v>
      </c>
      <c r="AE35" s="27"/>
      <c r="AF35" s="27"/>
      <c r="AG35" s="56"/>
      <c r="AH35" s="74"/>
      <c r="AI35" s="80">
        <f t="shared" si="24"/>
        <v>0</v>
      </c>
      <c r="AJ35" s="51"/>
      <c r="AK35" s="61"/>
      <c r="AL35" s="61"/>
      <c r="AM35" s="61"/>
      <c r="AN35" s="61"/>
      <c r="AO35" s="61"/>
      <c r="AP35" s="61"/>
      <c r="AQ35" s="50"/>
      <c r="AR35" s="50"/>
      <c r="AS35" s="51"/>
      <c r="AT35" s="61"/>
      <c r="AU35" s="61"/>
      <c r="AV35" s="61"/>
      <c r="AW35" s="61"/>
      <c r="AX35" s="61"/>
      <c r="AY35" s="61"/>
      <c r="AZ35" s="61"/>
      <c r="BA35" s="50"/>
      <c r="BB35" s="50"/>
      <c r="BC35" s="51"/>
      <c r="BD35" s="61">
        <f t="shared" si="25"/>
        <v>0</v>
      </c>
      <c r="BE35" s="61"/>
      <c r="BF35" s="51"/>
      <c r="BG35" s="61">
        <f t="shared" si="26"/>
        <v>0</v>
      </c>
      <c r="BH35" s="61"/>
      <c r="BI35" s="61"/>
      <c r="BJ35" s="61"/>
      <c r="BK35" s="61"/>
      <c r="BL35" s="61"/>
      <c r="BM35" s="61"/>
      <c r="BN35" s="83"/>
      <c r="BO35" s="61"/>
      <c r="BP35" s="61"/>
      <c r="BQ35" s="74">
        <f t="shared" si="16"/>
        <v>0</v>
      </c>
      <c r="BR35" s="51"/>
      <c r="BS35" s="61"/>
      <c r="BT35" s="51"/>
      <c r="BU35" s="61"/>
      <c r="BV35" s="61"/>
      <c r="BW35" s="74">
        <f t="shared" si="27"/>
        <v>0</v>
      </c>
      <c r="BX35" s="51"/>
      <c r="BY35" s="61"/>
      <c r="BZ35" s="51"/>
      <c r="CA35" s="61"/>
      <c r="CB35" s="61"/>
      <c r="CC35" s="74">
        <f t="shared" si="28"/>
        <v>0</v>
      </c>
      <c r="CD35" s="51"/>
      <c r="CE35" s="74"/>
      <c r="CF35" s="51"/>
      <c r="CG35" s="61"/>
      <c r="CH35" s="61"/>
      <c r="CI35" s="74">
        <f t="shared" si="29"/>
        <v>0</v>
      </c>
      <c r="CJ35" s="51"/>
      <c r="CK35" s="61"/>
      <c r="CL35" s="51"/>
      <c r="CM35" s="61"/>
    </row>
    <row r="36" spans="1:91" ht="14.1" customHeight="1" x14ac:dyDescent="0.25">
      <c r="A36" s="31" t="s">
        <v>46</v>
      </c>
      <c r="B36" s="10" t="s">
        <v>284</v>
      </c>
      <c r="C36" s="57">
        <v>34328</v>
      </c>
      <c r="D36" s="10">
        <f t="shared" si="17"/>
        <v>13</v>
      </c>
      <c r="E36" s="10">
        <f t="shared" si="18"/>
        <v>13</v>
      </c>
      <c r="F36" s="11"/>
      <c r="G36" s="10" t="s">
        <v>45</v>
      </c>
      <c r="H36" s="12" t="s">
        <v>285</v>
      </c>
      <c r="I36" s="11" t="s">
        <v>46</v>
      </c>
      <c r="J36" s="11" t="s">
        <v>286</v>
      </c>
      <c r="K36" s="10">
        <v>415209189</v>
      </c>
      <c r="L36" s="10" t="s">
        <v>287</v>
      </c>
      <c r="M36" s="10" t="s">
        <v>346</v>
      </c>
      <c r="N36" s="10" t="s">
        <v>347</v>
      </c>
      <c r="O36" s="11" t="s">
        <v>46</v>
      </c>
      <c r="P36" s="11" t="s">
        <v>24</v>
      </c>
      <c r="Q36" s="10">
        <v>14</v>
      </c>
      <c r="R36" s="10">
        <v>14</v>
      </c>
      <c r="S36" s="10" t="s">
        <v>29</v>
      </c>
      <c r="T36" s="10" t="s">
        <v>25</v>
      </c>
      <c r="U36" s="10">
        <v>1</v>
      </c>
      <c r="V36" s="1">
        <f t="shared" si="19"/>
        <v>14</v>
      </c>
      <c r="W36" s="10">
        <v>0</v>
      </c>
      <c r="X36" s="11"/>
      <c r="Y36" s="54">
        <f t="shared" si="20"/>
        <v>13</v>
      </c>
      <c r="Z36" s="11">
        <f t="shared" si="21"/>
        <v>10</v>
      </c>
      <c r="AA36" s="48">
        <f t="shared" si="22"/>
        <v>11</v>
      </c>
      <c r="AB36" s="11" t="e">
        <f>COUNTIF(#REF!,"SI")+COUNTIF(#REF!,"R")</f>
        <v>#REF!</v>
      </c>
      <c r="AC36" s="11">
        <f t="shared" si="15"/>
        <v>13</v>
      </c>
      <c r="AD36" s="11">
        <f t="shared" si="23"/>
        <v>1</v>
      </c>
      <c r="AE36" s="27"/>
      <c r="AF36" s="27"/>
      <c r="AG36" s="56"/>
      <c r="AH36" s="74"/>
      <c r="AI36" s="80">
        <f t="shared" si="24"/>
        <v>1</v>
      </c>
      <c r="AJ36" s="51"/>
      <c r="AK36" s="61"/>
      <c r="AL36" s="61"/>
      <c r="AM36" s="61"/>
      <c r="AN36" s="61"/>
      <c r="AO36" s="61"/>
      <c r="AP36" s="61"/>
      <c r="AQ36" s="50"/>
      <c r="AR36" s="50"/>
      <c r="AS36" s="51"/>
      <c r="AT36" s="61"/>
      <c r="AU36" s="61"/>
      <c r="AV36" s="61"/>
      <c r="AW36" s="61"/>
      <c r="AX36" s="61"/>
      <c r="AY36" s="61"/>
      <c r="AZ36" s="61"/>
      <c r="BA36" s="50"/>
      <c r="BB36" s="50"/>
      <c r="BC36" s="51"/>
      <c r="BD36" s="61">
        <f t="shared" si="25"/>
        <v>0</v>
      </c>
      <c r="BE36" s="61"/>
      <c r="BF36" s="51" t="s">
        <v>375</v>
      </c>
      <c r="BG36" s="61">
        <f t="shared" si="26"/>
        <v>0</v>
      </c>
      <c r="BH36" s="61"/>
      <c r="BI36" s="61"/>
      <c r="BJ36" s="61" t="s">
        <v>161</v>
      </c>
      <c r="BK36" s="61"/>
      <c r="BL36" s="61"/>
      <c r="BM36" s="61"/>
      <c r="BN36" s="83"/>
      <c r="BO36" s="61"/>
      <c r="BP36" s="61"/>
      <c r="BQ36" s="74">
        <f t="shared" si="16"/>
        <v>0</v>
      </c>
      <c r="BR36" s="51"/>
      <c r="BS36" s="61"/>
      <c r="BT36" s="51"/>
      <c r="BU36" s="61"/>
      <c r="BV36" s="61"/>
      <c r="BW36" s="74">
        <f t="shared" si="27"/>
        <v>0</v>
      </c>
      <c r="BX36" s="51"/>
      <c r="BY36" s="61"/>
      <c r="BZ36" s="51"/>
      <c r="CA36" s="61"/>
      <c r="CB36" s="61"/>
      <c r="CC36" s="74">
        <f t="shared" si="28"/>
        <v>0</v>
      </c>
      <c r="CD36" s="51"/>
      <c r="CE36" s="74"/>
      <c r="CF36" s="51"/>
      <c r="CG36" s="61"/>
      <c r="CH36" s="61"/>
      <c r="CI36" s="74">
        <f t="shared" si="29"/>
        <v>0</v>
      </c>
      <c r="CJ36" s="51"/>
      <c r="CK36" s="61"/>
      <c r="CL36" s="51"/>
      <c r="CM36" s="61"/>
    </row>
    <row r="37" spans="1:91" ht="14.1" customHeight="1" x14ac:dyDescent="0.25">
      <c r="A37" s="31" t="s">
        <v>46</v>
      </c>
      <c r="B37" s="10" t="s">
        <v>284</v>
      </c>
      <c r="C37" s="57">
        <v>34329</v>
      </c>
      <c r="D37" s="10">
        <f t="shared" si="17"/>
        <v>15</v>
      </c>
      <c r="E37" s="10">
        <f t="shared" si="18"/>
        <v>16</v>
      </c>
      <c r="F37" s="11"/>
      <c r="G37" s="10" t="s">
        <v>45</v>
      </c>
      <c r="H37" s="12" t="s">
        <v>285</v>
      </c>
      <c r="I37" s="11" t="s">
        <v>46</v>
      </c>
      <c r="J37" s="11" t="s">
        <v>286</v>
      </c>
      <c r="K37" s="10">
        <v>415209189</v>
      </c>
      <c r="L37" s="10" t="s">
        <v>287</v>
      </c>
      <c r="M37" s="10" t="s">
        <v>348</v>
      </c>
      <c r="N37" s="10" t="s">
        <v>347</v>
      </c>
      <c r="O37" s="11" t="s">
        <v>46</v>
      </c>
      <c r="P37" s="11" t="s">
        <v>24</v>
      </c>
      <c r="Q37" s="10">
        <v>17</v>
      </c>
      <c r="R37" s="10">
        <v>17</v>
      </c>
      <c r="S37" s="10" t="s">
        <v>29</v>
      </c>
      <c r="T37" s="10" t="s">
        <v>25</v>
      </c>
      <c r="U37" s="10">
        <v>1</v>
      </c>
      <c r="V37" s="1">
        <f t="shared" si="19"/>
        <v>17</v>
      </c>
      <c r="W37" s="10">
        <v>0</v>
      </c>
      <c r="X37" s="11"/>
      <c r="Y37" s="54">
        <f t="shared" si="20"/>
        <v>15</v>
      </c>
      <c r="Z37" s="11">
        <f t="shared" si="21"/>
        <v>12</v>
      </c>
      <c r="AA37" s="48">
        <f t="shared" si="22"/>
        <v>14</v>
      </c>
      <c r="AB37" s="11" t="e">
        <f>COUNTIF(#REF!,"SI")+COUNTIF(#REF!,"R")</f>
        <v>#REF!</v>
      </c>
      <c r="AC37" s="11">
        <f t="shared" si="15"/>
        <v>16</v>
      </c>
      <c r="AD37" s="11">
        <f t="shared" si="23"/>
        <v>1</v>
      </c>
      <c r="AE37" s="27"/>
      <c r="AF37" s="27"/>
      <c r="AG37" s="56"/>
      <c r="AH37" s="74"/>
      <c r="AI37" s="80">
        <f t="shared" si="24"/>
        <v>1</v>
      </c>
      <c r="AJ37" s="51"/>
      <c r="AK37" s="61"/>
      <c r="AL37" s="61"/>
      <c r="AM37" s="61"/>
      <c r="AN37" s="61"/>
      <c r="AO37" s="61"/>
      <c r="AP37" s="61"/>
      <c r="AQ37" s="50"/>
      <c r="AR37" s="50"/>
      <c r="AS37" s="51"/>
      <c r="AT37" s="61"/>
      <c r="AU37" s="61"/>
      <c r="AV37" s="61"/>
      <c r="AW37" s="61"/>
      <c r="AX37" s="61"/>
      <c r="AY37" s="61"/>
      <c r="AZ37" s="61"/>
      <c r="BA37" s="50"/>
      <c r="BB37" s="50"/>
      <c r="BC37" s="51"/>
      <c r="BD37" s="61">
        <f t="shared" si="25"/>
        <v>0</v>
      </c>
      <c r="BE37" s="61"/>
      <c r="BF37" s="51" t="s">
        <v>375</v>
      </c>
      <c r="BG37" s="61">
        <f t="shared" si="26"/>
        <v>0</v>
      </c>
      <c r="BH37" s="61"/>
      <c r="BI37" s="61"/>
      <c r="BJ37" s="61" t="s">
        <v>161</v>
      </c>
      <c r="BK37" s="61"/>
      <c r="BL37" s="61"/>
      <c r="BM37" s="61"/>
      <c r="BN37" s="83"/>
      <c r="BO37" s="61"/>
      <c r="BP37" s="61"/>
      <c r="BQ37" s="74">
        <f t="shared" si="16"/>
        <v>0</v>
      </c>
      <c r="BR37" s="51"/>
      <c r="BS37" s="61"/>
      <c r="BT37" s="51"/>
      <c r="BU37" s="61"/>
      <c r="BV37" s="61"/>
      <c r="BW37" s="74">
        <f t="shared" si="27"/>
        <v>0</v>
      </c>
      <c r="BX37" s="51"/>
      <c r="BY37" s="61"/>
      <c r="BZ37" s="51"/>
      <c r="CA37" s="61"/>
      <c r="CB37" s="61"/>
      <c r="CC37" s="74">
        <f t="shared" si="28"/>
        <v>0</v>
      </c>
      <c r="CD37" s="51"/>
      <c r="CE37" s="74"/>
      <c r="CF37" s="51"/>
      <c r="CG37" s="61"/>
      <c r="CH37" s="61"/>
      <c r="CI37" s="74">
        <f t="shared" si="29"/>
        <v>0</v>
      </c>
      <c r="CJ37" s="51"/>
      <c r="CK37" s="61"/>
      <c r="CL37" s="51"/>
      <c r="CM37" s="61"/>
    </row>
    <row r="38" spans="1:91" ht="14.1" customHeight="1" x14ac:dyDescent="0.25">
      <c r="A38" s="31" t="s">
        <v>46</v>
      </c>
      <c r="B38" s="10" t="s">
        <v>71</v>
      </c>
      <c r="C38" s="57">
        <v>34332</v>
      </c>
      <c r="D38" s="10">
        <f t="shared" si="17"/>
        <v>12</v>
      </c>
      <c r="E38" s="10">
        <f t="shared" si="18"/>
        <v>12</v>
      </c>
      <c r="F38" s="11"/>
      <c r="G38" s="10" t="s">
        <v>45</v>
      </c>
      <c r="H38" s="12" t="s">
        <v>72</v>
      </c>
      <c r="I38" s="11" t="s">
        <v>76</v>
      </c>
      <c r="J38" s="11" t="s">
        <v>73</v>
      </c>
      <c r="K38" s="10">
        <v>415101144</v>
      </c>
      <c r="L38" s="10" t="s">
        <v>329</v>
      </c>
      <c r="M38" s="10" t="s">
        <v>79</v>
      </c>
      <c r="N38" s="10" t="s">
        <v>75</v>
      </c>
      <c r="O38" s="11" t="s">
        <v>76</v>
      </c>
      <c r="P38" s="11" t="s">
        <v>77</v>
      </c>
      <c r="Q38" s="10">
        <v>13</v>
      </c>
      <c r="R38" s="10">
        <v>13</v>
      </c>
      <c r="S38" s="10" t="s">
        <v>20</v>
      </c>
      <c r="T38" s="10" t="s">
        <v>25</v>
      </c>
      <c r="U38" s="10">
        <v>1</v>
      </c>
      <c r="V38" s="1">
        <f t="shared" si="19"/>
        <v>13</v>
      </c>
      <c r="W38" s="10">
        <v>0</v>
      </c>
      <c r="X38" s="11" t="s">
        <v>78</v>
      </c>
      <c r="Y38" s="54">
        <f t="shared" si="20"/>
        <v>12</v>
      </c>
      <c r="Z38" s="11">
        <f t="shared" si="21"/>
        <v>9</v>
      </c>
      <c r="AA38" s="48">
        <f t="shared" si="22"/>
        <v>10</v>
      </c>
      <c r="AB38" s="11" t="e">
        <f>COUNTIF(#REF!,"SI")+COUNTIF(#REF!,"R")</f>
        <v>#REF!</v>
      </c>
      <c r="AC38" s="11">
        <f t="shared" si="15"/>
        <v>12</v>
      </c>
      <c r="AD38" s="11">
        <f t="shared" si="23"/>
        <v>3</v>
      </c>
      <c r="AE38" s="27"/>
      <c r="AF38" s="27"/>
      <c r="AG38" s="56"/>
      <c r="AH38" s="74"/>
      <c r="AI38" s="80">
        <f t="shared" si="24"/>
        <v>1</v>
      </c>
      <c r="AJ38" s="51"/>
      <c r="AK38" s="61"/>
      <c r="AL38" s="61"/>
      <c r="AM38" s="61"/>
      <c r="AN38" s="61"/>
      <c r="AO38" s="61"/>
      <c r="AP38" s="61"/>
      <c r="AQ38" s="50"/>
      <c r="AR38" s="50"/>
      <c r="AS38" s="51"/>
      <c r="AT38" s="61"/>
      <c r="AU38" s="61"/>
      <c r="AV38" s="61"/>
      <c r="AW38" s="61"/>
      <c r="AX38" s="61"/>
      <c r="AY38" s="61"/>
      <c r="AZ38" s="61"/>
      <c r="BA38" s="50"/>
      <c r="BB38" s="50"/>
      <c r="BC38" s="51"/>
      <c r="BD38" s="61">
        <f t="shared" si="25"/>
        <v>0</v>
      </c>
      <c r="BE38" s="61"/>
      <c r="BF38" s="51" t="s">
        <v>375</v>
      </c>
      <c r="BG38" s="61">
        <f t="shared" si="26"/>
        <v>0</v>
      </c>
      <c r="BH38" s="61"/>
      <c r="BI38" s="61"/>
      <c r="BJ38" s="61" t="s">
        <v>161</v>
      </c>
      <c r="BK38" s="61"/>
      <c r="BL38" s="61"/>
      <c r="BM38" s="61"/>
      <c r="BN38" s="83"/>
      <c r="BO38" s="61"/>
      <c r="BP38" s="61"/>
      <c r="BQ38" s="74">
        <f t="shared" si="16"/>
        <v>0</v>
      </c>
      <c r="BR38" s="51"/>
      <c r="BS38" s="61"/>
      <c r="BT38" s="51"/>
      <c r="BU38" s="61"/>
      <c r="BV38" s="61"/>
      <c r="BW38" s="74">
        <f t="shared" si="27"/>
        <v>0</v>
      </c>
      <c r="BX38" s="51"/>
      <c r="BY38" s="61"/>
      <c r="BZ38" s="51"/>
      <c r="CA38" s="61"/>
      <c r="CB38" s="61"/>
      <c r="CC38" s="74">
        <f t="shared" si="28"/>
        <v>2</v>
      </c>
      <c r="CD38" s="51" t="s">
        <v>161</v>
      </c>
      <c r="CE38" s="74"/>
      <c r="CF38" s="51" t="s">
        <v>161</v>
      </c>
      <c r="CG38" s="61"/>
      <c r="CH38" s="61"/>
      <c r="CI38" s="74">
        <f t="shared" si="29"/>
        <v>0</v>
      </c>
      <c r="CJ38" s="51"/>
      <c r="CK38" s="61"/>
      <c r="CL38" s="51"/>
      <c r="CM38" s="61"/>
    </row>
    <row r="39" spans="1:91" ht="14.1" customHeight="1" x14ac:dyDescent="0.25">
      <c r="A39" s="31" t="s">
        <v>46</v>
      </c>
      <c r="B39" s="10" t="s">
        <v>71</v>
      </c>
      <c r="C39" s="57">
        <v>34333</v>
      </c>
      <c r="D39" s="10">
        <f t="shared" si="17"/>
        <v>12</v>
      </c>
      <c r="E39" s="10">
        <f t="shared" si="18"/>
        <v>12</v>
      </c>
      <c r="F39" s="11"/>
      <c r="G39" s="10" t="s">
        <v>45</v>
      </c>
      <c r="H39" s="12" t="s">
        <v>72</v>
      </c>
      <c r="I39" s="11" t="s">
        <v>76</v>
      </c>
      <c r="J39" s="11" t="s">
        <v>73</v>
      </c>
      <c r="K39" s="10">
        <v>415101144</v>
      </c>
      <c r="L39" s="10" t="s">
        <v>329</v>
      </c>
      <c r="M39" s="10" t="s">
        <v>74</v>
      </c>
      <c r="N39" s="10" t="s">
        <v>75</v>
      </c>
      <c r="O39" s="11" t="s">
        <v>76</v>
      </c>
      <c r="P39" s="11" t="s">
        <v>77</v>
      </c>
      <c r="Q39" s="10">
        <v>13</v>
      </c>
      <c r="R39" s="10">
        <v>13</v>
      </c>
      <c r="S39" s="10" t="s">
        <v>29</v>
      </c>
      <c r="T39" s="10" t="s">
        <v>25</v>
      </c>
      <c r="U39" s="10">
        <v>1</v>
      </c>
      <c r="V39" s="1">
        <f t="shared" si="19"/>
        <v>13</v>
      </c>
      <c r="W39" s="10">
        <v>0</v>
      </c>
      <c r="X39" s="11" t="s">
        <v>78</v>
      </c>
      <c r="Y39" s="54">
        <f t="shared" si="20"/>
        <v>12</v>
      </c>
      <c r="Z39" s="11">
        <f t="shared" si="21"/>
        <v>9</v>
      </c>
      <c r="AA39" s="48">
        <f t="shared" si="22"/>
        <v>10</v>
      </c>
      <c r="AB39" s="11" t="e">
        <f>COUNTIF(#REF!,"SI")+COUNTIF(#REF!,"R")</f>
        <v>#REF!</v>
      </c>
      <c r="AC39" s="11">
        <f t="shared" si="15"/>
        <v>12</v>
      </c>
      <c r="AD39" s="11">
        <f t="shared" si="23"/>
        <v>3</v>
      </c>
      <c r="AE39" s="27"/>
      <c r="AF39" s="27"/>
      <c r="AG39" s="56"/>
      <c r="AH39" s="74"/>
      <c r="AI39" s="80">
        <f t="shared" si="24"/>
        <v>1</v>
      </c>
      <c r="AJ39" s="51"/>
      <c r="AK39" s="61"/>
      <c r="AL39" s="61"/>
      <c r="AM39" s="61"/>
      <c r="AN39" s="61"/>
      <c r="AO39" s="61"/>
      <c r="AP39" s="61"/>
      <c r="AQ39" s="50"/>
      <c r="AR39" s="50"/>
      <c r="AS39" s="51"/>
      <c r="AT39" s="61"/>
      <c r="AU39" s="61"/>
      <c r="AV39" s="61"/>
      <c r="AW39" s="61"/>
      <c r="AX39" s="61"/>
      <c r="AY39" s="61"/>
      <c r="AZ39" s="61"/>
      <c r="BA39" s="50"/>
      <c r="BB39" s="50"/>
      <c r="BC39" s="51"/>
      <c r="BD39" s="61">
        <f t="shared" si="25"/>
        <v>0</v>
      </c>
      <c r="BE39" s="61"/>
      <c r="BF39" s="51" t="s">
        <v>375</v>
      </c>
      <c r="BG39" s="61">
        <f t="shared" si="26"/>
        <v>0</v>
      </c>
      <c r="BH39" s="61"/>
      <c r="BI39" s="61"/>
      <c r="BJ39" s="61" t="s">
        <v>161</v>
      </c>
      <c r="BK39" s="61"/>
      <c r="BL39" s="61"/>
      <c r="BM39" s="61"/>
      <c r="BN39" s="83"/>
      <c r="BO39" s="61"/>
      <c r="BP39" s="61"/>
      <c r="BQ39" s="74">
        <f t="shared" si="16"/>
        <v>0</v>
      </c>
      <c r="BR39" s="51"/>
      <c r="BS39" s="61"/>
      <c r="BT39" s="51"/>
      <c r="BU39" s="61"/>
      <c r="BV39" s="61"/>
      <c r="BW39" s="74">
        <f t="shared" si="27"/>
        <v>0</v>
      </c>
      <c r="BX39" s="51"/>
      <c r="BY39" s="61"/>
      <c r="BZ39" s="51"/>
      <c r="CA39" s="61"/>
      <c r="CB39" s="61"/>
      <c r="CC39" s="74">
        <f t="shared" si="28"/>
        <v>2</v>
      </c>
      <c r="CD39" s="51" t="s">
        <v>161</v>
      </c>
      <c r="CE39" s="74"/>
      <c r="CF39" s="51" t="s">
        <v>161</v>
      </c>
      <c r="CG39" s="61"/>
      <c r="CH39" s="61"/>
      <c r="CI39" s="74">
        <f t="shared" si="29"/>
        <v>0</v>
      </c>
      <c r="CJ39" s="51"/>
      <c r="CK39" s="61"/>
      <c r="CL39" s="51"/>
      <c r="CM39" s="61"/>
    </row>
    <row r="40" spans="1:91" ht="14.1" customHeight="1" x14ac:dyDescent="0.25">
      <c r="A40" s="31" t="s">
        <v>46</v>
      </c>
      <c r="B40" s="10" t="s">
        <v>80</v>
      </c>
      <c r="C40" s="57">
        <v>34334</v>
      </c>
      <c r="D40" s="10">
        <f t="shared" si="17"/>
        <v>13</v>
      </c>
      <c r="E40" s="10">
        <f t="shared" si="18"/>
        <v>13</v>
      </c>
      <c r="F40" s="11"/>
      <c r="G40" s="10" t="s">
        <v>45</v>
      </c>
      <c r="H40" s="12" t="s">
        <v>81</v>
      </c>
      <c r="I40" s="11" t="s">
        <v>46</v>
      </c>
      <c r="J40" s="11" t="s">
        <v>82</v>
      </c>
      <c r="K40" s="10">
        <v>415341046</v>
      </c>
      <c r="L40" s="10" t="s">
        <v>330</v>
      </c>
      <c r="M40" s="10" t="s">
        <v>84</v>
      </c>
      <c r="N40" s="10" t="s">
        <v>83</v>
      </c>
      <c r="O40" s="11" t="s">
        <v>46</v>
      </c>
      <c r="P40" s="11" t="s">
        <v>85</v>
      </c>
      <c r="Q40" s="10"/>
      <c r="R40" s="10">
        <v>14</v>
      </c>
      <c r="S40" s="10" t="s">
        <v>20</v>
      </c>
      <c r="T40" s="10" t="s">
        <v>25</v>
      </c>
      <c r="U40" s="10">
        <v>1</v>
      </c>
      <c r="V40" s="1">
        <f t="shared" si="19"/>
        <v>14</v>
      </c>
      <c r="W40" s="10">
        <v>0</v>
      </c>
      <c r="X40" s="11"/>
      <c r="Y40" s="54">
        <f t="shared" si="20"/>
        <v>13</v>
      </c>
      <c r="Z40" s="11">
        <f t="shared" si="21"/>
        <v>10</v>
      </c>
      <c r="AA40" s="48">
        <f t="shared" si="22"/>
        <v>11</v>
      </c>
      <c r="AB40" s="11" t="e">
        <f>COUNTIF(#REF!,"SI")+COUNTIF(#REF!,"R")</f>
        <v>#REF!</v>
      </c>
      <c r="AC40" s="11">
        <f t="shared" si="15"/>
        <v>13</v>
      </c>
      <c r="AD40" s="11">
        <f t="shared" si="23"/>
        <v>4</v>
      </c>
      <c r="AE40" s="27"/>
      <c r="AF40" s="27"/>
      <c r="AG40" s="56"/>
      <c r="AH40" s="74"/>
      <c r="AI40" s="80">
        <f t="shared" si="24"/>
        <v>0</v>
      </c>
      <c r="AJ40" s="51"/>
      <c r="AK40" s="61"/>
      <c r="AL40" s="61"/>
      <c r="AM40" s="61"/>
      <c r="AN40" s="61"/>
      <c r="AO40" s="61"/>
      <c r="AP40" s="61"/>
      <c r="AQ40" s="50"/>
      <c r="AR40" s="50"/>
      <c r="AS40" s="51"/>
      <c r="AT40" s="61"/>
      <c r="AU40" s="61"/>
      <c r="AV40" s="61"/>
      <c r="AW40" s="61"/>
      <c r="AX40" s="61"/>
      <c r="AY40" s="61"/>
      <c r="AZ40" s="61"/>
      <c r="BA40" s="50"/>
      <c r="BB40" s="50"/>
      <c r="BC40" s="51"/>
      <c r="BD40" s="61">
        <f t="shared" si="25"/>
        <v>0</v>
      </c>
      <c r="BE40" s="61"/>
      <c r="BF40" s="51"/>
      <c r="BG40" s="61">
        <f t="shared" si="26"/>
        <v>0</v>
      </c>
      <c r="BH40" s="61"/>
      <c r="BI40" s="61"/>
      <c r="BJ40" s="61"/>
      <c r="BK40" s="61"/>
      <c r="BL40" s="61"/>
      <c r="BM40" s="61"/>
      <c r="BN40" s="83"/>
      <c r="BO40" s="61"/>
      <c r="BP40" s="61"/>
      <c r="BQ40" s="74">
        <f t="shared" si="16"/>
        <v>0</v>
      </c>
      <c r="BR40" s="51"/>
      <c r="BS40" s="61"/>
      <c r="BT40" s="51"/>
      <c r="BU40" s="61"/>
      <c r="BV40" s="61"/>
      <c r="BW40" s="74">
        <f t="shared" si="27"/>
        <v>0</v>
      </c>
      <c r="BX40" s="51"/>
      <c r="BY40" s="61"/>
      <c r="BZ40" s="51"/>
      <c r="CA40" s="61"/>
      <c r="CB40" s="61"/>
      <c r="CC40" s="74">
        <f t="shared" si="28"/>
        <v>2</v>
      </c>
      <c r="CD40" s="51" t="s">
        <v>161</v>
      </c>
      <c r="CE40" s="74"/>
      <c r="CF40" s="51" t="s">
        <v>161</v>
      </c>
      <c r="CG40" s="61"/>
      <c r="CH40" s="61"/>
      <c r="CI40" s="74">
        <f t="shared" si="29"/>
        <v>2</v>
      </c>
      <c r="CJ40" s="51" t="s">
        <v>161</v>
      </c>
      <c r="CK40" s="61"/>
      <c r="CL40" s="51" t="s">
        <v>161</v>
      </c>
      <c r="CM40" s="61"/>
    </row>
    <row r="41" spans="1:91" ht="14.1" customHeight="1" x14ac:dyDescent="0.25">
      <c r="A41" s="31" t="s">
        <v>46</v>
      </c>
      <c r="B41" s="10" t="s">
        <v>86</v>
      </c>
      <c r="C41" s="57">
        <v>34336</v>
      </c>
      <c r="D41" s="10">
        <f t="shared" si="17"/>
        <v>18</v>
      </c>
      <c r="E41" s="10">
        <f t="shared" si="18"/>
        <v>19</v>
      </c>
      <c r="F41" s="11"/>
      <c r="G41" s="10" t="s">
        <v>45</v>
      </c>
      <c r="H41" s="12" t="s">
        <v>87</v>
      </c>
      <c r="I41" s="11" t="s">
        <v>47</v>
      </c>
      <c r="J41" s="11" t="s">
        <v>88</v>
      </c>
      <c r="K41" s="10">
        <v>421339411</v>
      </c>
      <c r="L41" s="10" t="s">
        <v>89</v>
      </c>
      <c r="M41" s="10" t="s">
        <v>90</v>
      </c>
      <c r="N41" s="10" t="s">
        <v>88</v>
      </c>
      <c r="O41" s="11" t="s">
        <v>47</v>
      </c>
      <c r="P41" s="11" t="s">
        <v>44</v>
      </c>
      <c r="Q41" s="10">
        <v>20</v>
      </c>
      <c r="R41" s="10">
        <v>20</v>
      </c>
      <c r="S41" s="10" t="s">
        <v>20</v>
      </c>
      <c r="T41" s="10" t="s">
        <v>35</v>
      </c>
      <c r="U41" s="10">
        <v>1</v>
      </c>
      <c r="V41" s="1">
        <f t="shared" si="19"/>
        <v>20</v>
      </c>
      <c r="W41" s="10">
        <v>1</v>
      </c>
      <c r="X41" s="11" t="s">
        <v>290</v>
      </c>
      <c r="Y41" s="54">
        <f t="shared" si="20"/>
        <v>18</v>
      </c>
      <c r="Z41" s="11">
        <f t="shared" si="21"/>
        <v>14</v>
      </c>
      <c r="AA41" s="48">
        <f t="shared" si="22"/>
        <v>16</v>
      </c>
      <c r="AB41" s="11" t="e">
        <f>COUNTIF(#REF!,"SI")+COUNTIF(#REF!,"R")</f>
        <v>#REF!</v>
      </c>
      <c r="AC41" s="11">
        <f t="shared" si="15"/>
        <v>19</v>
      </c>
      <c r="AD41" s="11">
        <f t="shared" si="23"/>
        <v>2</v>
      </c>
      <c r="AE41" s="27"/>
      <c r="AF41" s="27"/>
      <c r="AG41" s="56"/>
      <c r="AH41" s="74"/>
      <c r="AI41" s="80">
        <f t="shared" si="24"/>
        <v>0</v>
      </c>
      <c r="AJ41" s="51" t="s">
        <v>375</v>
      </c>
      <c r="AK41" s="61"/>
      <c r="AL41" s="61"/>
      <c r="AM41" s="61"/>
      <c r="AN41" s="61"/>
      <c r="AO41" s="61"/>
      <c r="AP41" s="61"/>
      <c r="AQ41" s="50"/>
      <c r="AR41" s="50"/>
      <c r="AS41" s="51" t="s">
        <v>375</v>
      </c>
      <c r="AT41" s="61"/>
      <c r="AU41" s="61"/>
      <c r="AV41" s="61"/>
      <c r="AW41" s="61"/>
      <c r="AX41" s="61"/>
      <c r="AY41" s="61"/>
      <c r="AZ41" s="61"/>
      <c r="BA41" s="50"/>
      <c r="BB41" s="50"/>
      <c r="BC41" s="51"/>
      <c r="BD41" s="61">
        <f t="shared" si="25"/>
        <v>0</v>
      </c>
      <c r="BE41" s="61"/>
      <c r="BF41" s="51"/>
      <c r="BG41" s="61">
        <f t="shared" si="26"/>
        <v>0</v>
      </c>
      <c r="BH41" s="61"/>
      <c r="BI41" s="61"/>
      <c r="BJ41" s="61"/>
      <c r="BK41" s="61"/>
      <c r="BL41" s="61"/>
      <c r="BM41" s="61"/>
      <c r="BN41" s="83"/>
      <c r="BO41" s="61"/>
      <c r="BP41" s="61"/>
      <c r="BQ41" s="74">
        <f t="shared" si="16"/>
        <v>0</v>
      </c>
      <c r="BR41" s="51"/>
      <c r="BS41" s="61"/>
      <c r="BT41" s="51"/>
      <c r="BU41" s="61"/>
      <c r="BV41" s="61"/>
      <c r="BW41" s="74">
        <f t="shared" si="27"/>
        <v>0</v>
      </c>
      <c r="BX41" s="51"/>
      <c r="BY41" s="61"/>
      <c r="BZ41" s="51"/>
      <c r="CA41" s="61"/>
      <c r="CB41" s="61"/>
      <c r="CC41" s="74">
        <f t="shared" si="28"/>
        <v>0</v>
      </c>
      <c r="CD41" s="51"/>
      <c r="CE41" s="74"/>
      <c r="CF41" s="51"/>
      <c r="CG41" s="61"/>
      <c r="CH41" s="61"/>
      <c r="CI41" s="74">
        <f t="shared" si="29"/>
        <v>2</v>
      </c>
      <c r="CJ41" s="51" t="s">
        <v>161</v>
      </c>
      <c r="CK41" s="61"/>
      <c r="CL41" s="51" t="s">
        <v>161</v>
      </c>
      <c r="CM41" s="61"/>
    </row>
    <row r="42" spans="1:91" ht="14.1" customHeight="1" x14ac:dyDescent="0.25">
      <c r="A42" s="66" t="s">
        <v>46</v>
      </c>
      <c r="B42" s="66" t="s">
        <v>86</v>
      </c>
      <c r="C42" s="67">
        <v>34337</v>
      </c>
      <c r="D42" s="10">
        <f t="shared" si="17"/>
        <v>18</v>
      </c>
      <c r="E42" s="10">
        <f t="shared" si="18"/>
        <v>19</v>
      </c>
      <c r="F42" s="68"/>
      <c r="G42" s="66" t="s">
        <v>45</v>
      </c>
      <c r="H42" s="69" t="s">
        <v>87</v>
      </c>
      <c r="I42" s="68" t="s">
        <v>47</v>
      </c>
      <c r="J42" s="68" t="s">
        <v>88</v>
      </c>
      <c r="K42" s="66">
        <v>421339411</v>
      </c>
      <c r="L42" s="66" t="s">
        <v>89</v>
      </c>
      <c r="M42" s="66" t="s">
        <v>91</v>
      </c>
      <c r="N42" s="66" t="s">
        <v>88</v>
      </c>
      <c r="O42" s="68" t="s">
        <v>47</v>
      </c>
      <c r="P42" s="68" t="s">
        <v>44</v>
      </c>
      <c r="Q42" s="66">
        <v>20</v>
      </c>
      <c r="R42" s="66">
        <v>20</v>
      </c>
      <c r="S42" s="66" t="s">
        <v>20</v>
      </c>
      <c r="T42" s="66" t="s">
        <v>35</v>
      </c>
      <c r="U42" s="66">
        <v>1</v>
      </c>
      <c r="V42" s="70">
        <f t="shared" si="19"/>
        <v>20</v>
      </c>
      <c r="W42" s="66">
        <v>0</v>
      </c>
      <c r="X42" s="68"/>
      <c r="Y42" s="76">
        <f t="shared" si="20"/>
        <v>18</v>
      </c>
      <c r="Z42" s="68">
        <f t="shared" si="21"/>
        <v>14</v>
      </c>
      <c r="AA42" s="71">
        <f t="shared" si="22"/>
        <v>16</v>
      </c>
      <c r="AB42" s="11" t="e">
        <f>COUNTIF(#REF!,"SI")+COUNTIF(#REF!,"R")</f>
        <v>#REF!</v>
      </c>
      <c r="AC42" s="68">
        <f t="shared" si="15"/>
        <v>19</v>
      </c>
      <c r="AD42" s="11">
        <f t="shared" si="23"/>
        <v>2</v>
      </c>
      <c r="AE42" s="72"/>
      <c r="AF42" s="27"/>
      <c r="AG42" s="56"/>
      <c r="AH42" s="74"/>
      <c r="AI42" s="80">
        <f t="shared" si="24"/>
        <v>0</v>
      </c>
      <c r="AJ42" s="73" t="s">
        <v>375</v>
      </c>
      <c r="AK42" s="61"/>
      <c r="AL42" s="61"/>
      <c r="AM42" s="61"/>
      <c r="AN42" s="61"/>
      <c r="AO42" s="61"/>
      <c r="AP42" s="61"/>
      <c r="AQ42" s="50"/>
      <c r="AR42" s="50"/>
      <c r="AS42" s="73" t="s">
        <v>375</v>
      </c>
      <c r="AT42" s="61"/>
      <c r="AU42" s="61"/>
      <c r="AV42" s="61"/>
      <c r="AW42" s="61"/>
      <c r="AX42" s="61"/>
      <c r="AY42" s="61"/>
      <c r="AZ42" s="61"/>
      <c r="BA42" s="50"/>
      <c r="BB42" s="50"/>
      <c r="BC42" s="73"/>
      <c r="BD42" s="61">
        <f t="shared" si="25"/>
        <v>0</v>
      </c>
      <c r="BE42" s="61"/>
      <c r="BF42" s="73"/>
      <c r="BG42" s="61">
        <f t="shared" si="26"/>
        <v>0</v>
      </c>
      <c r="BH42" s="61"/>
      <c r="BI42" s="61"/>
      <c r="BJ42" s="61"/>
      <c r="BK42" s="61"/>
      <c r="BL42" s="61"/>
      <c r="BM42" s="61"/>
      <c r="BN42" s="83"/>
      <c r="BO42" s="61"/>
      <c r="BP42" s="61"/>
      <c r="BQ42" s="74">
        <f t="shared" si="16"/>
        <v>0</v>
      </c>
      <c r="BR42" s="73"/>
      <c r="BS42" s="61"/>
      <c r="BT42" s="73"/>
      <c r="BU42" s="61"/>
      <c r="BV42" s="61"/>
      <c r="BW42" s="74">
        <f t="shared" si="27"/>
        <v>0</v>
      </c>
      <c r="BX42" s="73"/>
      <c r="BY42" s="61"/>
      <c r="BZ42" s="73"/>
      <c r="CA42" s="61"/>
      <c r="CB42" s="61"/>
      <c r="CC42" s="74">
        <f t="shared" si="28"/>
        <v>0</v>
      </c>
      <c r="CD42" s="73"/>
      <c r="CE42" s="74"/>
      <c r="CF42" s="73"/>
      <c r="CG42" s="61"/>
      <c r="CH42" s="61"/>
      <c r="CI42" s="74">
        <f t="shared" si="29"/>
        <v>2</v>
      </c>
      <c r="CJ42" s="73" t="s">
        <v>161</v>
      </c>
      <c r="CK42" s="61"/>
      <c r="CL42" s="73" t="s">
        <v>161</v>
      </c>
      <c r="CM42" s="61"/>
    </row>
  </sheetData>
  <autoFilter ref="A10:CN42" xr:uid="{00000000-0009-0000-0000-000000000000}"/>
  <sortState xmlns:xlrd2="http://schemas.microsoft.com/office/spreadsheetml/2017/richdata2" ref="A11:X42">
    <sortCondition ref="A11:A42"/>
    <sortCondition ref="B11:B42"/>
  </sortState>
  <conditionalFormatting sqref="H22:H42 H14:H20 H11:H12">
    <cfRule type="expression" dxfId="45" priority="572">
      <formula>IF(H11=0,TRUE,FALSE)</formula>
    </cfRule>
  </conditionalFormatting>
  <conditionalFormatting sqref="H22:H42 H14:H20 H11:H12">
    <cfRule type="expression" dxfId="44" priority="573">
      <formula>IF(AND(LEN(H11)=0,#REF!="SI"),TRUE,FALSE)</formula>
    </cfRule>
  </conditionalFormatting>
  <conditionalFormatting sqref="AS25:AS27 BF21:BF22 BC11:BC19 BF11:BF19 AJ11:AJ19 AS11:AS19 BR11:BR19 BT11:BV19 BX11:CB19 CD11:CD19 CF11:CH19 CJ11:CL19 CM11:CM42 BD11:BE42 AT11:BB42 AK11:AR42 BS11:BS42 BG11:BP42 AS30:AS42 AJ22:AJ42 BC22:BC42 BF36:BF42">
    <cfRule type="expression" dxfId="43" priority="571">
      <formula>IF(AND(AJ11="SI",$F11&lt;1),TRUE,FALSE)</formula>
    </cfRule>
  </conditionalFormatting>
  <conditionalFormatting sqref="AS20:AS21">
    <cfRule type="expression" dxfId="42" priority="327">
      <formula>IF(AND(AS20="SI",$F20&lt;1),TRUE,FALSE)</formula>
    </cfRule>
  </conditionalFormatting>
  <conditionalFormatting sqref="AS22:AS24 AS28:AS29">
    <cfRule type="expression" dxfId="41" priority="326">
      <formula>IF(AND(AS22="SI",$F22&lt;1),TRUE,FALSE)</formula>
    </cfRule>
  </conditionalFormatting>
  <conditionalFormatting sqref="AJ20:AJ21">
    <cfRule type="expression" dxfId="40" priority="255">
      <formula>IF(AND(AJ20="SI",$F20&lt;1),TRUE,FALSE)</formula>
    </cfRule>
  </conditionalFormatting>
  <conditionalFormatting sqref="BC20:BC21">
    <cfRule type="expression" dxfId="39" priority="247">
      <formula>IF(AND(BC20="SI",$F20&lt;1),TRUE,FALSE)</formula>
    </cfRule>
  </conditionalFormatting>
  <conditionalFormatting sqref="BF20">
    <cfRule type="expression" dxfId="38" priority="239">
      <formula>IF(AND(BF20="SI",$F20&lt;1),TRUE,FALSE)</formula>
    </cfRule>
  </conditionalFormatting>
  <conditionalFormatting sqref="BF23:BF35">
    <cfRule type="expression" dxfId="37" priority="238">
      <formula>IF(AND(BF23="SI",$F23&lt;1),TRUE,FALSE)</formula>
    </cfRule>
  </conditionalFormatting>
  <conditionalFormatting sqref="AN5 AP5:AR5 AV5 AX5 AZ5:BE5 AK5:AL5 AT5 CK5 AI5 BY5 BS5">
    <cfRule type="expression" dxfId="36" priority="186">
      <formula>IF(AI5&lt;AI8,TRUE,FALSE)</formula>
    </cfRule>
  </conditionalFormatting>
  <conditionalFormatting sqref="AM5">
    <cfRule type="expression" dxfId="35" priority="122">
      <formula>IF(AM5&lt;AM8,TRUE,FALSE)</formula>
    </cfRule>
  </conditionalFormatting>
  <conditionalFormatting sqref="AO5">
    <cfRule type="expression" dxfId="34" priority="121">
      <formula>IF(AO5&lt;AO8,TRUE,FALSE)</formula>
    </cfRule>
  </conditionalFormatting>
  <conditionalFormatting sqref="AU5">
    <cfRule type="expression" dxfId="33" priority="119">
      <formula>IF(AU5&lt;AU8,TRUE,FALSE)</formula>
    </cfRule>
  </conditionalFormatting>
  <conditionalFormatting sqref="AW5">
    <cfRule type="expression" dxfId="32" priority="118">
      <formula>IF(AW5&lt;AW8,TRUE,FALSE)</formula>
    </cfRule>
  </conditionalFormatting>
  <conditionalFormatting sqref="AY5">
    <cfRule type="expression" dxfId="31" priority="117">
      <formula>IF(AY5&lt;AY8,TRUE,FALSE)</formula>
    </cfRule>
  </conditionalFormatting>
  <conditionalFormatting sqref="BJ5">
    <cfRule type="expression" dxfId="30" priority="116">
      <formula>IF(BJ5&lt;BJ8,TRUE,FALSE)</formula>
    </cfRule>
  </conditionalFormatting>
  <conditionalFormatting sqref="BL5:BM5 BO5:BP5">
    <cfRule type="expression" dxfId="29" priority="115">
      <formula>IF(BL5&lt;BL8,TRUE,FALSE)</formula>
    </cfRule>
  </conditionalFormatting>
  <conditionalFormatting sqref="AJ5">
    <cfRule type="expression" dxfId="28" priority="104">
      <formula>IF(AJ5&lt;AJ8,TRUE,FALSE)</formula>
    </cfRule>
  </conditionalFormatting>
  <conditionalFormatting sqref="AS5">
    <cfRule type="expression" dxfId="27" priority="103">
      <formula>IF(AS5&lt;AS8,TRUE,FALSE)</formula>
    </cfRule>
  </conditionalFormatting>
  <conditionalFormatting sqref="BF5">
    <cfRule type="expression" dxfId="26" priority="102">
      <formula>IF(BF5&lt;BF8,TRUE,FALSE)</formula>
    </cfRule>
  </conditionalFormatting>
  <conditionalFormatting sqref="BN5">
    <cfRule type="expression" dxfId="25" priority="89">
      <formula>IF(BN5&lt;BN8,TRUE,FALSE)</formula>
    </cfRule>
  </conditionalFormatting>
  <conditionalFormatting sqref="BR5">
    <cfRule type="expression" dxfId="24" priority="78">
      <formula>IF(BR5&lt;BR8,TRUE,FALSE)</formula>
    </cfRule>
  </conditionalFormatting>
  <conditionalFormatting sqref="BR20:BR21">
    <cfRule type="expression" dxfId="23" priority="87">
      <formula>IF(AND(BR20="SI",$F20&lt;1),TRUE,FALSE)</formula>
    </cfRule>
  </conditionalFormatting>
  <conditionalFormatting sqref="BR22:BR42">
    <cfRule type="expression" dxfId="22" priority="86">
      <formula>IF(AND(BR22="SI",$F22&lt;1),TRUE,FALSE)</formula>
    </cfRule>
  </conditionalFormatting>
  <conditionalFormatting sqref="BT5:BV5 CA5:CB5 CG5:CH5">
    <cfRule type="expression" dxfId="21" priority="67">
      <formula>IF(BT5&lt;BT8,TRUE,FALSE)</formula>
    </cfRule>
  </conditionalFormatting>
  <conditionalFormatting sqref="BX5">
    <cfRule type="expression" dxfId="20" priority="56">
      <formula>IF(BX5&lt;BX8,TRUE,FALSE)</formula>
    </cfRule>
  </conditionalFormatting>
  <conditionalFormatting sqref="BT25 BT30:BT31 BT38:BT40">
    <cfRule type="expression" dxfId="19" priority="77">
      <formula>IF(AND(BT25="SI",$F25&lt;1),TRUE,FALSE)</formula>
    </cfRule>
  </conditionalFormatting>
  <conditionalFormatting sqref="BT20:BV21 BY20:BY21 CA20:CB21 CG20:CH21 CK20:CK21">
    <cfRule type="expression" dxfId="18" priority="76">
      <formula>IF(AND(BT20="SI",$F20&lt;1),TRUE,FALSE)</formula>
    </cfRule>
  </conditionalFormatting>
  <conditionalFormatting sqref="BT22:BV24 BY22:BY42 CA22:CB42 CG22:CH42 CK22:CK42 BT26:BV29 BU25:BV25 BT32:BV37 BU30:BV31 BT41:BV42 BU38:BV40">
    <cfRule type="expression" dxfId="17" priority="75">
      <formula>IF(AND(BT22="SI",$F22&lt;1),TRUE,FALSE)</formula>
    </cfRule>
  </conditionalFormatting>
  <conditionalFormatting sqref="BZ5">
    <cfRule type="expression" dxfId="16" priority="45">
      <formula>IF(BZ5&lt;BZ8,TRUE,FALSE)</formula>
    </cfRule>
  </conditionalFormatting>
  <conditionalFormatting sqref="BX20:BX21">
    <cfRule type="expression" dxfId="15" priority="65">
      <formula>IF(AND(BX20="SI",$F20&lt;1),TRUE,FALSE)</formula>
    </cfRule>
  </conditionalFormatting>
  <conditionalFormatting sqref="BX22:BX42">
    <cfRule type="expression" dxfId="14" priority="64">
      <formula>IF(AND(BX22="SI",$F22&lt;1),TRUE,FALSE)</formula>
    </cfRule>
  </conditionalFormatting>
  <conditionalFormatting sqref="CD5">
    <cfRule type="expression" dxfId="13" priority="34">
      <formula>IF(CD5&lt;CD8,TRUE,FALSE)</formula>
    </cfRule>
  </conditionalFormatting>
  <conditionalFormatting sqref="BZ20:BZ21">
    <cfRule type="expression" dxfId="12" priority="54">
      <formula>IF(AND(BZ20="SI",$F20&lt;1),TRUE,FALSE)</formula>
    </cfRule>
  </conditionalFormatting>
  <conditionalFormatting sqref="BZ22:BZ42">
    <cfRule type="expression" dxfId="11" priority="53">
      <formula>IF(AND(BZ22="SI",$F22&lt;1),TRUE,FALSE)</formula>
    </cfRule>
  </conditionalFormatting>
  <conditionalFormatting sqref="CF5">
    <cfRule type="expression" dxfId="10" priority="23">
      <formula>IF(CF5&lt;CF8,TRUE,FALSE)</formula>
    </cfRule>
  </conditionalFormatting>
  <conditionalFormatting sqref="CD20:CD21">
    <cfRule type="expression" dxfId="9" priority="43">
      <formula>IF(AND(CD20="SI",$F20&lt;1),TRUE,FALSE)</formula>
    </cfRule>
  </conditionalFormatting>
  <conditionalFormatting sqref="CD22:CD42">
    <cfRule type="expression" dxfId="8" priority="42">
      <formula>IF(AND(CD22="SI",$F22&lt;1),TRUE,FALSE)</formula>
    </cfRule>
  </conditionalFormatting>
  <conditionalFormatting sqref="CJ5">
    <cfRule type="expression" dxfId="7" priority="12">
      <formula>IF(CJ5&lt;CJ8,TRUE,FALSE)</formula>
    </cfRule>
  </conditionalFormatting>
  <conditionalFormatting sqref="CF20:CF21">
    <cfRule type="expression" dxfId="6" priority="32">
      <formula>IF(AND(CF20="SI",$F20&lt;1),TRUE,FALSE)</formula>
    </cfRule>
  </conditionalFormatting>
  <conditionalFormatting sqref="CF22:CF42">
    <cfRule type="expression" dxfId="5" priority="31">
      <formula>IF(AND(CF22="SI",$F22&lt;1),TRUE,FALSE)</formula>
    </cfRule>
  </conditionalFormatting>
  <conditionalFormatting sqref="CL5">
    <cfRule type="expression" dxfId="4" priority="1">
      <formula>IF(CL5&lt;CL8,TRUE,FALSE)</formula>
    </cfRule>
  </conditionalFormatting>
  <conditionalFormatting sqref="CJ20:CJ21">
    <cfRule type="expression" dxfId="3" priority="21">
      <formula>IF(AND(CJ20="SI",$F20&lt;1),TRUE,FALSE)</formula>
    </cfRule>
  </conditionalFormatting>
  <conditionalFormatting sqref="CJ22:CJ42">
    <cfRule type="expression" dxfId="2" priority="20">
      <formula>IF(AND(CJ22="SI",$F22&lt;1),TRUE,FALSE)</formula>
    </cfRule>
  </conditionalFormatting>
  <conditionalFormatting sqref="CL20:CL21">
    <cfRule type="expression" dxfId="1" priority="10">
      <formula>IF(AND(CL20="SI",$F20&lt;1),TRUE,FALSE)</formula>
    </cfRule>
  </conditionalFormatting>
  <conditionalFormatting sqref="CL22:CL42">
    <cfRule type="expression" dxfId="0" priority="9">
      <formula>IF(AND(CL22="SI",$F22&lt;1),TRUE,FALSE)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workbookViewId="0">
      <selection activeCell="H5" sqref="H5"/>
    </sheetView>
  </sheetViews>
  <sheetFormatPr defaultRowHeight="15" x14ac:dyDescent="0.25"/>
  <sheetData>
    <row r="1" spans="1:15" x14ac:dyDescent="0.25">
      <c r="C1" t="s">
        <v>174</v>
      </c>
      <c r="D1" t="s">
        <v>171</v>
      </c>
      <c r="E1" t="s">
        <v>172</v>
      </c>
    </row>
    <row r="2" spans="1:15" x14ac:dyDescent="0.25">
      <c r="A2" t="s">
        <v>133</v>
      </c>
      <c r="B2" t="s">
        <v>18</v>
      </c>
      <c r="C2">
        <f>COUNTIF('aule info'!A:A,bilanciamento!B2)</f>
        <v>0</v>
      </c>
      <c r="D2">
        <f>SUMIF('aule info'!$A$11:$A$42,bilanciamento!B2,'aule info'!$Z$11:$Z$42)</f>
        <v>0</v>
      </c>
      <c r="E2">
        <f>SUMIF('aule info'!$AH$6:$AH$6,bilanciamento!A2,'aule info'!$AH$8:$AH$8)</f>
        <v>0</v>
      </c>
      <c r="F2" t="e">
        <f>E2/D2</f>
        <v>#DIV/0!</v>
      </c>
      <c r="H2">
        <f t="shared" ref="H2:H8" si="0">C2*1.2</f>
        <v>0</v>
      </c>
      <c r="M2">
        <v>3</v>
      </c>
      <c r="N2">
        <v>6</v>
      </c>
      <c r="O2">
        <v>6</v>
      </c>
    </row>
    <row r="3" spans="1:15" x14ac:dyDescent="0.25">
      <c r="A3" t="s">
        <v>117</v>
      </c>
      <c r="B3" t="s">
        <v>30</v>
      </c>
      <c r="C3">
        <f>COUNTIF('aule info'!A:A,bilanciamento!B3)</f>
        <v>0</v>
      </c>
      <c r="D3">
        <f>SUMIF('aule info'!$A$11:$A$42,bilanciamento!B3,'aule info'!$Z$11:$Z$42)</f>
        <v>0</v>
      </c>
      <c r="E3">
        <f>SUMIF('aule info'!$AH$6:$AH$6,bilanciamento!A3,'aule info'!$AH$8:$AH$8)</f>
        <v>0</v>
      </c>
      <c r="F3" t="e">
        <f t="shared" ref="F3:F9" si="1">E3/D3</f>
        <v>#DIV/0!</v>
      </c>
      <c r="H3">
        <f t="shared" si="0"/>
        <v>0</v>
      </c>
    </row>
    <row r="4" spans="1:15" x14ac:dyDescent="0.25">
      <c r="A4" t="s">
        <v>124</v>
      </c>
      <c r="B4" t="s">
        <v>36</v>
      </c>
      <c r="C4">
        <f>COUNTIF('aule info'!A:A,bilanciamento!B4)</f>
        <v>0</v>
      </c>
      <c r="D4">
        <f>SUMIF('aule info'!$A$11:$A$42,bilanciamento!B4,'aule info'!$Z$11:$Z$42)</f>
        <v>0</v>
      </c>
      <c r="E4">
        <f>SUMIF('aule info'!$AH$6:$AH$6,bilanciamento!A4,'aule info'!$AH$8:$AH$8)</f>
        <v>0</v>
      </c>
      <c r="F4" t="e">
        <f t="shared" si="1"/>
        <v>#DIV/0!</v>
      </c>
      <c r="H4">
        <f t="shared" si="0"/>
        <v>0</v>
      </c>
    </row>
    <row r="5" spans="1:15" x14ac:dyDescent="0.25">
      <c r="A5" t="s">
        <v>116</v>
      </c>
      <c r="B5" t="s">
        <v>41</v>
      </c>
      <c r="C5">
        <f>COUNTIF('aule info'!A:A,bilanciamento!B5)</f>
        <v>0</v>
      </c>
      <c r="D5">
        <f>SUMIF('aule info'!$A$11:$A$42,bilanciamento!B5,'aule info'!$Z$11:$Z$42)</f>
        <v>0</v>
      </c>
      <c r="E5">
        <f>SUMIF('aule info'!$AH$6:$AH$6,bilanciamento!A5,'aule info'!$AH$8:$AH$8)</f>
        <v>0</v>
      </c>
      <c r="F5" t="e">
        <f t="shared" si="1"/>
        <v>#DIV/0!</v>
      </c>
      <c r="H5">
        <f t="shared" si="0"/>
        <v>0</v>
      </c>
    </row>
    <row r="6" spans="1:15" x14ac:dyDescent="0.25">
      <c r="A6" t="s">
        <v>115</v>
      </c>
      <c r="B6" t="s">
        <v>46</v>
      </c>
      <c r="C6">
        <f>COUNTIF('aule info'!A:A,bilanciamento!B6)</f>
        <v>32</v>
      </c>
      <c r="D6">
        <f>SUMIF('aule info'!$A$11:$A$42,bilanciamento!B6,'aule info'!$Z$11:$Z$42)</f>
        <v>323</v>
      </c>
      <c r="E6">
        <f>SUMIF('aule info'!$AH$6:$AH$6,bilanciamento!A6,'aule info'!$AH$8:$AH$8)</f>
        <v>0</v>
      </c>
      <c r="F6">
        <f t="shared" si="1"/>
        <v>0</v>
      </c>
      <c r="H6">
        <f t="shared" si="0"/>
        <v>38.4</v>
      </c>
    </row>
    <row r="7" spans="1:15" x14ac:dyDescent="0.25">
      <c r="A7" t="s">
        <v>137</v>
      </c>
      <c r="B7" t="s">
        <v>105</v>
      </c>
      <c r="C7">
        <f>COUNTIF('aule info'!A:A,bilanciamento!B7)</f>
        <v>0</v>
      </c>
      <c r="D7">
        <f>SUMIF('aule info'!$A$11:$A$42,bilanciamento!B7,'aule info'!$Z$11:$Z$42)</f>
        <v>0</v>
      </c>
      <c r="E7">
        <f>SUMIF('aule info'!$AH$6:$AH$6,bilanciamento!A7,'aule info'!$AH$8:$AH$8)</f>
        <v>0</v>
      </c>
      <c r="F7" t="e">
        <f t="shared" si="1"/>
        <v>#DIV/0!</v>
      </c>
      <c r="H7">
        <f t="shared" si="0"/>
        <v>0</v>
      </c>
    </row>
    <row r="8" spans="1:15" x14ac:dyDescent="0.25">
      <c r="A8" t="s">
        <v>123</v>
      </c>
      <c r="B8" t="s">
        <v>92</v>
      </c>
      <c r="C8">
        <f>COUNTIF('aule info'!A:A,bilanciamento!B8)</f>
        <v>0</v>
      </c>
      <c r="D8">
        <f>SUMIF('aule info'!$A$11:$A$42,bilanciamento!B8,'aule info'!$Z$11:$Z$42)</f>
        <v>0</v>
      </c>
      <c r="E8">
        <f>SUMIF('aule info'!$AH$6:$AH$6,bilanciamento!A8,'aule info'!$AH$8:$AH$8)</f>
        <v>0</v>
      </c>
      <c r="F8" t="e">
        <f t="shared" si="1"/>
        <v>#DIV/0!</v>
      </c>
      <c r="H8">
        <f t="shared" si="0"/>
        <v>0</v>
      </c>
      <c r="L8">
        <f>0.5*50*270</f>
        <v>6750</v>
      </c>
    </row>
    <row r="9" spans="1:15" x14ac:dyDescent="0.25">
      <c r="C9">
        <f>SUM(C2:C8)</f>
        <v>32</v>
      </c>
      <c r="D9">
        <f>SUM(D2:D8)</f>
        <v>323</v>
      </c>
      <c r="E9">
        <f>SUM(E2:E8)</f>
        <v>0</v>
      </c>
      <c r="F9">
        <f t="shared" si="1"/>
        <v>0</v>
      </c>
      <c r="H9">
        <f>SUM(H2:H8)</f>
        <v>38.4</v>
      </c>
    </row>
    <row r="15" spans="1:15" x14ac:dyDescent="0.25">
      <c r="F15">
        <f>205*1.3</f>
        <v>266.5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L30"/>
  <sheetViews>
    <sheetView workbookViewId="0">
      <selection activeCell="L3" sqref="L3:L20"/>
    </sheetView>
  </sheetViews>
  <sheetFormatPr defaultRowHeight="15" x14ac:dyDescent="0.25"/>
  <sheetData>
    <row r="2" spans="3:12" x14ac:dyDescent="0.25">
      <c r="C2" t="s">
        <v>352</v>
      </c>
      <c r="D2" t="s">
        <v>353</v>
      </c>
      <c r="E2" t="s">
        <v>354</v>
      </c>
    </row>
    <row r="3" spans="3:12" x14ac:dyDescent="0.25">
      <c r="C3">
        <v>5</v>
      </c>
      <c r="D3">
        <f>C3-1</f>
        <v>4</v>
      </c>
      <c r="E3">
        <f>ROUND(C3*0.9-0.1,0)</f>
        <v>4</v>
      </c>
      <c r="G3" t="b">
        <f>D3&lt;&gt;E3</f>
        <v>0</v>
      </c>
      <c r="L3" t="s">
        <v>94</v>
      </c>
    </row>
    <row r="4" spans="3:12" x14ac:dyDescent="0.25">
      <c r="C4">
        <v>6</v>
      </c>
      <c r="D4">
        <f t="shared" ref="D4:D30" si="0">C4-1</f>
        <v>5</v>
      </c>
      <c r="E4">
        <f t="shared" ref="E4:E29" si="1">ROUND(C4*0.9-0.1,0)</f>
        <v>5</v>
      </c>
      <c r="G4" t="b">
        <f t="shared" ref="G4:G29" si="2">D4&lt;&gt;E4</f>
        <v>0</v>
      </c>
      <c r="L4" t="s">
        <v>95</v>
      </c>
    </row>
    <row r="5" spans="3:12" x14ac:dyDescent="0.25">
      <c r="C5">
        <v>7</v>
      </c>
      <c r="D5">
        <f t="shared" si="0"/>
        <v>6</v>
      </c>
      <c r="E5">
        <f t="shared" si="1"/>
        <v>6</v>
      </c>
      <c r="G5" t="b">
        <f t="shared" si="2"/>
        <v>0</v>
      </c>
      <c r="L5" t="s">
        <v>169</v>
      </c>
    </row>
    <row r="6" spans="3:12" x14ac:dyDescent="0.25">
      <c r="C6">
        <v>8</v>
      </c>
      <c r="D6">
        <f t="shared" si="0"/>
        <v>7</v>
      </c>
      <c r="E6">
        <f t="shared" si="1"/>
        <v>7</v>
      </c>
      <c r="G6" t="b">
        <f t="shared" si="2"/>
        <v>0</v>
      </c>
      <c r="L6" t="s">
        <v>303</v>
      </c>
    </row>
    <row r="7" spans="3:12" x14ac:dyDescent="0.25">
      <c r="C7">
        <v>9</v>
      </c>
      <c r="D7">
        <f t="shared" si="0"/>
        <v>8</v>
      </c>
      <c r="E7">
        <f t="shared" si="1"/>
        <v>8</v>
      </c>
      <c r="G7" t="b">
        <f t="shared" si="2"/>
        <v>0</v>
      </c>
      <c r="L7" t="s">
        <v>96</v>
      </c>
    </row>
    <row r="8" spans="3:12" x14ac:dyDescent="0.25">
      <c r="C8">
        <v>10</v>
      </c>
      <c r="D8">
        <f t="shared" si="0"/>
        <v>9</v>
      </c>
      <c r="E8">
        <f t="shared" si="1"/>
        <v>9</v>
      </c>
      <c r="G8" t="b">
        <f t="shared" si="2"/>
        <v>0</v>
      </c>
      <c r="L8" t="s">
        <v>304</v>
      </c>
    </row>
    <row r="9" spans="3:12" x14ac:dyDescent="0.25">
      <c r="C9">
        <v>11</v>
      </c>
      <c r="D9">
        <f t="shared" si="0"/>
        <v>10</v>
      </c>
      <c r="E9">
        <f t="shared" si="1"/>
        <v>10</v>
      </c>
      <c r="G9" t="b">
        <f t="shared" si="2"/>
        <v>0</v>
      </c>
      <c r="L9" t="s">
        <v>291</v>
      </c>
    </row>
    <row r="10" spans="3:12" x14ac:dyDescent="0.25">
      <c r="C10">
        <v>12</v>
      </c>
      <c r="D10">
        <f t="shared" si="0"/>
        <v>11</v>
      </c>
      <c r="E10">
        <f t="shared" si="1"/>
        <v>11</v>
      </c>
      <c r="G10" t="b">
        <f t="shared" si="2"/>
        <v>0</v>
      </c>
      <c r="L10" t="s">
        <v>97</v>
      </c>
    </row>
    <row r="11" spans="3:12" x14ac:dyDescent="0.25">
      <c r="C11">
        <v>13</v>
      </c>
      <c r="D11">
        <f t="shared" si="0"/>
        <v>12</v>
      </c>
      <c r="E11">
        <f t="shared" si="1"/>
        <v>12</v>
      </c>
      <c r="G11" t="b">
        <f t="shared" si="2"/>
        <v>0</v>
      </c>
      <c r="L11" t="s">
        <v>98</v>
      </c>
    </row>
    <row r="12" spans="3:12" x14ac:dyDescent="0.25">
      <c r="C12">
        <v>14</v>
      </c>
      <c r="D12">
        <f t="shared" si="0"/>
        <v>13</v>
      </c>
      <c r="E12">
        <f t="shared" si="1"/>
        <v>13</v>
      </c>
      <c r="G12" t="b">
        <f t="shared" si="2"/>
        <v>0</v>
      </c>
      <c r="L12" t="s">
        <v>292</v>
      </c>
    </row>
    <row r="13" spans="3:12" x14ac:dyDescent="0.25">
      <c r="C13">
        <v>15</v>
      </c>
      <c r="D13">
        <f t="shared" si="0"/>
        <v>14</v>
      </c>
      <c r="E13">
        <f t="shared" si="1"/>
        <v>13</v>
      </c>
      <c r="G13" s="55" t="b">
        <f t="shared" si="2"/>
        <v>1</v>
      </c>
      <c r="L13" t="s">
        <v>99</v>
      </c>
    </row>
    <row r="14" spans="3:12" x14ac:dyDescent="0.25">
      <c r="C14">
        <v>16</v>
      </c>
      <c r="D14">
        <f t="shared" si="0"/>
        <v>15</v>
      </c>
      <c r="E14">
        <f t="shared" si="1"/>
        <v>14</v>
      </c>
      <c r="G14" s="55" t="b">
        <f t="shared" si="2"/>
        <v>1</v>
      </c>
      <c r="L14" t="s">
        <v>100</v>
      </c>
    </row>
    <row r="15" spans="3:12" x14ac:dyDescent="0.25">
      <c r="C15">
        <v>17</v>
      </c>
      <c r="D15">
        <f t="shared" si="0"/>
        <v>16</v>
      </c>
      <c r="E15">
        <f t="shared" si="1"/>
        <v>15</v>
      </c>
      <c r="G15" s="55" t="b">
        <f t="shared" si="2"/>
        <v>1</v>
      </c>
      <c r="L15" t="s">
        <v>305</v>
      </c>
    </row>
    <row r="16" spans="3:12" x14ac:dyDescent="0.25">
      <c r="C16">
        <v>18</v>
      </c>
      <c r="D16">
        <f t="shared" si="0"/>
        <v>17</v>
      </c>
      <c r="E16">
        <f t="shared" si="1"/>
        <v>16</v>
      </c>
      <c r="G16" s="55" t="b">
        <f t="shared" si="2"/>
        <v>1</v>
      </c>
      <c r="L16" t="s">
        <v>101</v>
      </c>
    </row>
    <row r="17" spans="3:12" x14ac:dyDescent="0.25">
      <c r="C17">
        <v>19</v>
      </c>
      <c r="D17">
        <f t="shared" si="0"/>
        <v>18</v>
      </c>
      <c r="E17">
        <f t="shared" si="1"/>
        <v>17</v>
      </c>
      <c r="G17" s="55" t="b">
        <f t="shared" si="2"/>
        <v>1</v>
      </c>
      <c r="L17" t="s">
        <v>102</v>
      </c>
    </row>
    <row r="18" spans="3:12" x14ac:dyDescent="0.25">
      <c r="C18">
        <v>20</v>
      </c>
      <c r="D18">
        <f t="shared" si="0"/>
        <v>19</v>
      </c>
      <c r="E18">
        <f t="shared" si="1"/>
        <v>18</v>
      </c>
      <c r="G18" s="55" t="b">
        <f t="shared" si="2"/>
        <v>1</v>
      </c>
      <c r="L18" t="s">
        <v>103</v>
      </c>
    </row>
    <row r="19" spans="3:12" x14ac:dyDescent="0.25">
      <c r="C19">
        <v>21</v>
      </c>
      <c r="D19">
        <f t="shared" si="0"/>
        <v>20</v>
      </c>
      <c r="E19">
        <f t="shared" si="1"/>
        <v>19</v>
      </c>
      <c r="G19" s="55" t="b">
        <f t="shared" si="2"/>
        <v>1</v>
      </c>
      <c r="L19" t="s">
        <v>293</v>
      </c>
    </row>
    <row r="20" spans="3:12" x14ac:dyDescent="0.25">
      <c r="C20">
        <v>22</v>
      </c>
      <c r="D20">
        <f t="shared" si="0"/>
        <v>21</v>
      </c>
      <c r="E20">
        <f t="shared" si="1"/>
        <v>20</v>
      </c>
      <c r="G20" s="55" t="b">
        <f t="shared" si="2"/>
        <v>1</v>
      </c>
      <c r="L20" t="s">
        <v>104</v>
      </c>
    </row>
    <row r="21" spans="3:12" x14ac:dyDescent="0.25">
      <c r="C21">
        <v>23</v>
      </c>
      <c r="D21">
        <f t="shared" si="0"/>
        <v>22</v>
      </c>
      <c r="E21">
        <f t="shared" si="1"/>
        <v>21</v>
      </c>
      <c r="G21" s="55" t="b">
        <f t="shared" si="2"/>
        <v>1</v>
      </c>
    </row>
    <row r="22" spans="3:12" x14ac:dyDescent="0.25">
      <c r="C22">
        <v>24</v>
      </c>
      <c r="D22">
        <f t="shared" si="0"/>
        <v>23</v>
      </c>
      <c r="E22">
        <f t="shared" si="1"/>
        <v>22</v>
      </c>
      <c r="G22" s="55" t="b">
        <f t="shared" si="2"/>
        <v>1</v>
      </c>
    </row>
    <row r="23" spans="3:12" x14ac:dyDescent="0.25">
      <c r="C23">
        <v>25</v>
      </c>
      <c r="D23">
        <f t="shared" si="0"/>
        <v>24</v>
      </c>
      <c r="E23">
        <f t="shared" si="1"/>
        <v>22</v>
      </c>
      <c r="G23" s="55" t="b">
        <f t="shared" si="2"/>
        <v>1</v>
      </c>
    </row>
    <row r="24" spans="3:12" x14ac:dyDescent="0.25">
      <c r="C24">
        <v>26</v>
      </c>
      <c r="D24">
        <f t="shared" si="0"/>
        <v>25</v>
      </c>
      <c r="E24">
        <f t="shared" si="1"/>
        <v>23</v>
      </c>
      <c r="G24" s="55" t="b">
        <f t="shared" si="2"/>
        <v>1</v>
      </c>
    </row>
    <row r="25" spans="3:12" x14ac:dyDescent="0.25">
      <c r="C25">
        <v>27</v>
      </c>
      <c r="D25">
        <f t="shared" si="0"/>
        <v>26</v>
      </c>
      <c r="E25">
        <f t="shared" si="1"/>
        <v>24</v>
      </c>
      <c r="G25" s="55" t="b">
        <f t="shared" si="2"/>
        <v>1</v>
      </c>
    </row>
    <row r="26" spans="3:12" x14ac:dyDescent="0.25">
      <c r="C26">
        <v>28</v>
      </c>
      <c r="D26">
        <f t="shared" si="0"/>
        <v>27</v>
      </c>
      <c r="E26">
        <f t="shared" si="1"/>
        <v>25</v>
      </c>
      <c r="G26" s="55" t="b">
        <f t="shared" si="2"/>
        <v>1</v>
      </c>
    </row>
    <row r="27" spans="3:12" x14ac:dyDescent="0.25">
      <c r="C27">
        <v>29</v>
      </c>
      <c r="D27">
        <f t="shared" si="0"/>
        <v>28</v>
      </c>
      <c r="E27">
        <f t="shared" si="1"/>
        <v>26</v>
      </c>
      <c r="G27" s="55" t="b">
        <f t="shared" si="2"/>
        <v>1</v>
      </c>
    </row>
    <row r="28" spans="3:12" x14ac:dyDescent="0.25">
      <c r="C28">
        <v>30</v>
      </c>
      <c r="D28">
        <f t="shared" si="0"/>
        <v>29</v>
      </c>
      <c r="E28">
        <f t="shared" si="1"/>
        <v>27</v>
      </c>
      <c r="G28" s="55" t="b">
        <f t="shared" si="2"/>
        <v>1</v>
      </c>
    </row>
    <row r="29" spans="3:12" x14ac:dyDescent="0.25">
      <c r="C29">
        <v>31</v>
      </c>
      <c r="D29">
        <f t="shared" si="0"/>
        <v>30</v>
      </c>
      <c r="E29">
        <f t="shared" si="1"/>
        <v>28</v>
      </c>
      <c r="G29" s="55" t="b">
        <f t="shared" si="2"/>
        <v>1</v>
      </c>
    </row>
    <row r="30" spans="3:12" x14ac:dyDescent="0.25">
      <c r="C30">
        <v>32</v>
      </c>
      <c r="D30">
        <f t="shared" si="0"/>
        <v>31</v>
      </c>
      <c r="E30">
        <f>ROUND(C30*0.9-0.1,0)</f>
        <v>29</v>
      </c>
      <c r="G30" s="55" t="b">
        <f>D30&lt;&gt;E30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2"/>
  <sheetViews>
    <sheetView showGridLines="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B42" sqref="B42"/>
    </sheetView>
  </sheetViews>
  <sheetFormatPr defaultRowHeight="15" x14ac:dyDescent="0.25"/>
  <cols>
    <col min="3" max="3" width="13.42578125" customWidth="1"/>
    <col min="5" max="5" width="0" hidden="1" customWidth="1"/>
    <col min="6" max="6" width="19.7109375" customWidth="1"/>
    <col min="7" max="13" width="6.7109375" customWidth="1"/>
  </cols>
  <sheetData>
    <row r="1" spans="2:13" x14ac:dyDescent="0.25">
      <c r="B1" s="34"/>
      <c r="C1" s="34"/>
      <c r="D1" s="34"/>
      <c r="E1" s="34"/>
      <c r="F1" s="34"/>
      <c r="G1" s="85" t="s">
        <v>225</v>
      </c>
      <c r="H1" s="86"/>
      <c r="I1" s="86"/>
      <c r="J1" s="86"/>
      <c r="K1" s="86"/>
      <c r="L1" s="86"/>
      <c r="M1" s="86"/>
    </row>
    <row r="2" spans="2:13" x14ac:dyDescent="0.25">
      <c r="B2" s="34" t="s">
        <v>211</v>
      </c>
      <c r="C2" s="40" t="s">
        <v>118</v>
      </c>
      <c r="D2" s="40" t="s">
        <v>212</v>
      </c>
      <c r="E2" s="40"/>
      <c r="F2" s="43" t="s">
        <v>224</v>
      </c>
      <c r="G2" s="46" t="s">
        <v>133</v>
      </c>
      <c r="H2" s="46" t="s">
        <v>117</v>
      </c>
      <c r="I2" s="46" t="s">
        <v>124</v>
      </c>
      <c r="J2" s="46" t="s">
        <v>116</v>
      </c>
      <c r="K2" s="46" t="s">
        <v>115</v>
      </c>
      <c r="L2" s="46" t="s">
        <v>137</v>
      </c>
      <c r="M2" s="46" t="s">
        <v>123</v>
      </c>
    </row>
    <row r="3" spans="2:13" ht="12.95" customHeight="1" x14ac:dyDescent="0.25">
      <c r="B3" s="37" t="s">
        <v>185</v>
      </c>
      <c r="C3" s="41" t="s">
        <v>214</v>
      </c>
      <c r="D3" s="42" t="s">
        <v>131</v>
      </c>
      <c r="E3" s="42" t="s">
        <v>190</v>
      </c>
      <c r="F3" s="47" t="s">
        <v>18</v>
      </c>
      <c r="G3" s="44">
        <v>4</v>
      </c>
      <c r="H3" s="34"/>
      <c r="I3" s="34"/>
      <c r="J3" s="34"/>
      <c r="K3" s="39"/>
      <c r="L3" s="39">
        <v>3</v>
      </c>
      <c r="M3" s="39"/>
    </row>
    <row r="4" spans="2:13" ht="12.95" customHeight="1" x14ac:dyDescent="0.25">
      <c r="B4" s="37" t="s">
        <v>185</v>
      </c>
      <c r="C4" s="41" t="s">
        <v>214</v>
      </c>
      <c r="D4" s="42" t="s">
        <v>132</v>
      </c>
      <c r="E4" s="42" t="s">
        <v>191</v>
      </c>
      <c r="F4" s="47" t="s">
        <v>18</v>
      </c>
      <c r="G4" s="44">
        <v>2</v>
      </c>
      <c r="H4" s="34"/>
      <c r="I4" s="34"/>
      <c r="J4" s="34"/>
      <c r="K4" s="39"/>
      <c r="L4" s="39"/>
      <c r="M4" s="39"/>
    </row>
    <row r="5" spans="2:13" ht="12.95" customHeight="1" x14ac:dyDescent="0.25">
      <c r="B5" s="38">
        <v>44137</v>
      </c>
      <c r="C5" s="41" t="s">
        <v>214</v>
      </c>
      <c r="D5" s="42" t="s">
        <v>142</v>
      </c>
      <c r="E5" s="42" t="s">
        <v>201</v>
      </c>
      <c r="F5" s="47" t="s">
        <v>18</v>
      </c>
      <c r="G5" s="44">
        <v>4</v>
      </c>
      <c r="H5" s="34"/>
      <c r="I5" s="34"/>
      <c r="J5" s="34"/>
      <c r="K5" s="39"/>
      <c r="L5" s="39"/>
      <c r="M5" s="39">
        <v>4</v>
      </c>
    </row>
    <row r="6" spans="2:13" ht="12.95" customHeight="1" x14ac:dyDescent="0.25">
      <c r="B6" s="38">
        <v>44140</v>
      </c>
      <c r="C6" s="41" t="s">
        <v>214</v>
      </c>
      <c r="D6" s="42" t="s">
        <v>149</v>
      </c>
      <c r="E6" s="42" t="s">
        <v>208</v>
      </c>
      <c r="F6" s="47" t="s">
        <v>18</v>
      </c>
      <c r="G6" s="44">
        <v>5</v>
      </c>
      <c r="H6" s="34"/>
      <c r="I6" s="34"/>
      <c r="J6" s="34"/>
      <c r="K6" s="39"/>
      <c r="L6" s="39"/>
      <c r="M6" s="39"/>
    </row>
    <row r="7" spans="2:13" ht="12.95" customHeight="1" x14ac:dyDescent="0.25">
      <c r="B7" s="38">
        <v>44144</v>
      </c>
      <c r="C7" s="41" t="s">
        <v>213</v>
      </c>
      <c r="D7" s="42" t="s">
        <v>152</v>
      </c>
      <c r="E7" s="42" t="s">
        <v>215</v>
      </c>
      <c r="F7" s="47" t="s">
        <v>18</v>
      </c>
      <c r="G7" s="44">
        <v>2</v>
      </c>
      <c r="H7" s="34"/>
      <c r="I7" s="34"/>
      <c r="J7" s="34"/>
      <c r="K7" s="39"/>
      <c r="L7" s="39"/>
      <c r="M7" s="39"/>
    </row>
    <row r="8" spans="2:13" ht="12.95" customHeight="1" x14ac:dyDescent="0.25">
      <c r="B8" s="38">
        <v>44151</v>
      </c>
      <c r="C8" s="41" t="s">
        <v>213</v>
      </c>
      <c r="D8" s="42" t="s">
        <v>160</v>
      </c>
      <c r="E8" s="42" t="s">
        <v>223</v>
      </c>
      <c r="F8" s="47" t="s">
        <v>18</v>
      </c>
      <c r="G8" s="44">
        <v>2</v>
      </c>
      <c r="H8" s="34"/>
      <c r="I8" s="34"/>
      <c r="J8" s="34"/>
      <c r="K8" s="39"/>
      <c r="L8" s="39"/>
      <c r="M8" s="39"/>
    </row>
    <row r="9" spans="2:13" ht="12.95" customHeight="1" x14ac:dyDescent="0.25">
      <c r="B9" s="37" t="s">
        <v>177</v>
      </c>
      <c r="C9" s="41" t="s">
        <v>214</v>
      </c>
      <c r="D9" s="42" t="s">
        <v>114</v>
      </c>
      <c r="E9" s="42" t="s">
        <v>180</v>
      </c>
      <c r="F9" s="47" t="s">
        <v>30</v>
      </c>
      <c r="G9" s="39"/>
      <c r="H9" s="45">
        <v>4</v>
      </c>
      <c r="I9" s="34"/>
      <c r="J9" s="34"/>
      <c r="K9" s="39"/>
      <c r="L9" s="39"/>
      <c r="M9" s="39"/>
    </row>
    <row r="10" spans="2:13" ht="12.95" customHeight="1" x14ac:dyDescent="0.25">
      <c r="B10" s="37" t="s">
        <v>185</v>
      </c>
      <c r="C10" s="41" t="s">
        <v>213</v>
      </c>
      <c r="D10" s="42" t="s">
        <v>126</v>
      </c>
      <c r="E10" s="42" t="s">
        <v>184</v>
      </c>
      <c r="F10" s="47" t="s">
        <v>30</v>
      </c>
      <c r="G10" s="39"/>
      <c r="H10" s="45">
        <v>8</v>
      </c>
      <c r="I10" s="34"/>
      <c r="J10" s="34"/>
      <c r="K10" s="39"/>
      <c r="L10" s="39"/>
      <c r="M10" s="39">
        <v>8</v>
      </c>
    </row>
    <row r="11" spans="2:13" ht="12.95" customHeight="1" x14ac:dyDescent="0.25">
      <c r="B11" s="37" t="s">
        <v>185</v>
      </c>
      <c r="C11" s="41" t="s">
        <v>213</v>
      </c>
      <c r="D11" s="42" t="s">
        <v>128</v>
      </c>
      <c r="E11" s="42" t="s">
        <v>187</v>
      </c>
      <c r="F11" s="47" t="s">
        <v>30</v>
      </c>
      <c r="G11" s="39"/>
      <c r="H11" s="45">
        <v>5</v>
      </c>
      <c r="I11" s="34"/>
      <c r="J11" s="34">
        <v>1</v>
      </c>
      <c r="K11" s="39"/>
      <c r="L11" s="39"/>
      <c r="M11" s="39"/>
    </row>
    <row r="12" spans="2:13" ht="12.95" customHeight="1" x14ac:dyDescent="0.25">
      <c r="B12" s="38">
        <v>44138</v>
      </c>
      <c r="C12" s="41" t="s">
        <v>214</v>
      </c>
      <c r="D12" s="42" t="s">
        <v>144</v>
      </c>
      <c r="E12" s="42" t="s">
        <v>203</v>
      </c>
      <c r="F12" s="47" t="s">
        <v>30</v>
      </c>
      <c r="G12" s="39"/>
      <c r="H12" s="45">
        <v>12</v>
      </c>
      <c r="I12" s="34"/>
      <c r="J12" s="34"/>
      <c r="K12" s="39"/>
      <c r="L12" s="39"/>
      <c r="M12" s="39"/>
    </row>
    <row r="13" spans="2:13" ht="12.95" customHeight="1" x14ac:dyDescent="0.25">
      <c r="B13" s="38">
        <v>44139</v>
      </c>
      <c r="C13" s="41" t="s">
        <v>214</v>
      </c>
      <c r="D13" s="42" t="s">
        <v>147</v>
      </c>
      <c r="E13" s="42" t="s">
        <v>205</v>
      </c>
      <c r="F13" s="47" t="s">
        <v>30</v>
      </c>
      <c r="G13" s="39"/>
      <c r="H13" s="45">
        <v>9</v>
      </c>
      <c r="I13" s="34"/>
      <c r="J13" s="34"/>
      <c r="K13" s="39"/>
      <c r="L13" s="39"/>
      <c r="M13" s="39"/>
    </row>
    <row r="14" spans="2:13" ht="12.95" customHeight="1" x14ac:dyDescent="0.25">
      <c r="B14" s="38">
        <v>44139</v>
      </c>
      <c r="C14" s="41" t="s">
        <v>214</v>
      </c>
      <c r="D14" s="42" t="s">
        <v>146</v>
      </c>
      <c r="E14" s="42" t="s">
        <v>206</v>
      </c>
      <c r="F14" s="47" t="s">
        <v>30</v>
      </c>
      <c r="G14" s="39"/>
      <c r="H14" s="45">
        <v>5</v>
      </c>
      <c r="I14" s="34"/>
      <c r="J14" s="34"/>
      <c r="K14" s="39"/>
      <c r="L14" s="39"/>
      <c r="M14" s="39"/>
    </row>
    <row r="15" spans="2:13" ht="12.95" customHeight="1" x14ac:dyDescent="0.25">
      <c r="B15" s="38">
        <v>44145</v>
      </c>
      <c r="C15" s="41" t="s">
        <v>213</v>
      </c>
      <c r="D15" s="42" t="s">
        <v>156</v>
      </c>
      <c r="E15" s="42" t="s">
        <v>219</v>
      </c>
      <c r="F15" s="47" t="s">
        <v>30</v>
      </c>
      <c r="G15" s="39"/>
      <c r="H15" s="45">
        <v>5</v>
      </c>
      <c r="I15" s="34"/>
      <c r="J15" s="34"/>
      <c r="K15" s="39"/>
      <c r="L15" s="39"/>
      <c r="M15" s="39"/>
    </row>
    <row r="16" spans="2:13" ht="12.95" customHeight="1" x14ac:dyDescent="0.25">
      <c r="B16" s="37" t="s">
        <v>182</v>
      </c>
      <c r="C16" s="41" t="s">
        <v>214</v>
      </c>
      <c r="D16" s="42" t="s">
        <v>122</v>
      </c>
      <c r="E16" s="42" t="s">
        <v>183</v>
      </c>
      <c r="F16" s="47" t="s">
        <v>36</v>
      </c>
      <c r="G16" s="39"/>
      <c r="H16" s="34"/>
      <c r="I16" s="45">
        <v>11</v>
      </c>
      <c r="J16" s="34">
        <v>7</v>
      </c>
      <c r="K16" s="39"/>
      <c r="L16" s="39"/>
      <c r="M16" s="39"/>
    </row>
    <row r="17" spans="2:13" ht="12.95" customHeight="1" x14ac:dyDescent="0.25">
      <c r="B17" s="37" t="s">
        <v>193</v>
      </c>
      <c r="C17" s="41" t="s">
        <v>213</v>
      </c>
      <c r="D17" s="42" t="s">
        <v>134</v>
      </c>
      <c r="E17" s="42" t="s">
        <v>192</v>
      </c>
      <c r="F17" s="47" t="s">
        <v>36</v>
      </c>
      <c r="G17" s="39">
        <v>3</v>
      </c>
      <c r="H17" s="34">
        <v>2</v>
      </c>
      <c r="I17" s="45">
        <v>7</v>
      </c>
      <c r="J17" s="34"/>
      <c r="K17" s="39"/>
      <c r="L17" s="39"/>
      <c r="M17" s="39">
        <v>8</v>
      </c>
    </row>
    <row r="18" spans="2:13" ht="12.95" customHeight="1" x14ac:dyDescent="0.25">
      <c r="B18" s="38">
        <v>44140</v>
      </c>
      <c r="C18" s="41" t="s">
        <v>213</v>
      </c>
      <c r="D18" s="42" t="s">
        <v>148</v>
      </c>
      <c r="E18" s="42" t="s">
        <v>207</v>
      </c>
      <c r="F18" s="47" t="s">
        <v>36</v>
      </c>
      <c r="G18" s="39"/>
      <c r="H18" s="34"/>
      <c r="I18" s="45">
        <v>5</v>
      </c>
      <c r="J18" s="34"/>
      <c r="K18" s="39"/>
      <c r="L18" s="39"/>
      <c r="M18" s="39"/>
    </row>
    <row r="19" spans="2:13" ht="12.95" customHeight="1" x14ac:dyDescent="0.25">
      <c r="B19" s="38">
        <v>44144</v>
      </c>
      <c r="C19" s="41" t="s">
        <v>214</v>
      </c>
      <c r="D19" s="42" t="s">
        <v>154</v>
      </c>
      <c r="E19" s="42" t="s">
        <v>217</v>
      </c>
      <c r="F19" s="47" t="s">
        <v>36</v>
      </c>
      <c r="G19" s="39"/>
      <c r="H19" s="34"/>
      <c r="I19" s="45">
        <v>3</v>
      </c>
      <c r="J19" s="34"/>
      <c r="K19" s="39"/>
      <c r="L19" s="39"/>
      <c r="M19" s="39">
        <v>2</v>
      </c>
    </row>
    <row r="20" spans="2:13" ht="12.95" customHeight="1" x14ac:dyDescent="0.25">
      <c r="B20" s="38">
        <v>44145</v>
      </c>
      <c r="C20" s="41" t="s">
        <v>214</v>
      </c>
      <c r="D20" s="42" t="s">
        <v>157</v>
      </c>
      <c r="E20" s="42" t="s">
        <v>220</v>
      </c>
      <c r="F20" s="47" t="s">
        <v>36</v>
      </c>
      <c r="G20" s="39"/>
      <c r="H20" s="34"/>
      <c r="I20" s="45">
        <v>4</v>
      </c>
      <c r="J20" s="34"/>
      <c r="K20" s="39"/>
      <c r="L20" s="39"/>
      <c r="M20" s="39"/>
    </row>
    <row r="21" spans="2:13" ht="12.95" customHeight="1" x14ac:dyDescent="0.25">
      <c r="B21" s="37" t="s">
        <v>177</v>
      </c>
      <c r="C21" s="41" t="s">
        <v>214</v>
      </c>
      <c r="D21" s="42" t="s">
        <v>113</v>
      </c>
      <c r="E21" s="42" t="s">
        <v>179</v>
      </c>
      <c r="F21" s="47" t="s">
        <v>41</v>
      </c>
      <c r="G21" s="39"/>
      <c r="H21" s="34"/>
      <c r="I21" s="34"/>
      <c r="J21" s="45">
        <v>5</v>
      </c>
      <c r="K21" s="39"/>
      <c r="L21" s="39"/>
      <c r="M21" s="39"/>
    </row>
    <row r="22" spans="2:13" ht="12.95" customHeight="1" x14ac:dyDescent="0.25">
      <c r="B22" s="37" t="s">
        <v>185</v>
      </c>
      <c r="C22" s="41" t="s">
        <v>213</v>
      </c>
      <c r="D22" s="42" t="s">
        <v>127</v>
      </c>
      <c r="E22" s="42" t="s">
        <v>186</v>
      </c>
      <c r="F22" s="47" t="s">
        <v>41</v>
      </c>
      <c r="G22" s="39"/>
      <c r="H22" s="34"/>
      <c r="I22" s="34"/>
      <c r="J22" s="45">
        <v>6</v>
      </c>
      <c r="K22" s="39"/>
      <c r="L22" s="39"/>
      <c r="M22" s="39"/>
    </row>
    <row r="23" spans="2:13" ht="12.95" customHeight="1" x14ac:dyDescent="0.25">
      <c r="B23" s="38">
        <v>44139</v>
      </c>
      <c r="C23" s="41" t="s">
        <v>213</v>
      </c>
      <c r="D23" s="42" t="s">
        <v>145</v>
      </c>
      <c r="E23" s="42" t="s">
        <v>204</v>
      </c>
      <c r="F23" s="47" t="s">
        <v>41</v>
      </c>
      <c r="G23" s="39"/>
      <c r="H23" s="34"/>
      <c r="I23" s="34">
        <v>4</v>
      </c>
      <c r="J23" s="45">
        <v>20</v>
      </c>
      <c r="K23" s="39">
        <v>5</v>
      </c>
      <c r="L23" s="39"/>
      <c r="M23" s="39">
        <v>7</v>
      </c>
    </row>
    <row r="24" spans="2:13" ht="12.95" customHeight="1" x14ac:dyDescent="0.25">
      <c r="B24" s="38">
        <v>44144</v>
      </c>
      <c r="C24" s="41" t="s">
        <v>213</v>
      </c>
      <c r="D24" s="42" t="s">
        <v>151</v>
      </c>
      <c r="E24" s="42" t="s">
        <v>210</v>
      </c>
      <c r="F24" s="47" t="s">
        <v>41</v>
      </c>
      <c r="G24" s="39"/>
      <c r="H24" s="34"/>
      <c r="I24" s="34"/>
      <c r="J24" s="45">
        <v>3</v>
      </c>
      <c r="K24" s="39"/>
      <c r="L24" s="39"/>
      <c r="M24" s="39"/>
    </row>
    <row r="25" spans="2:13" ht="12.95" customHeight="1" x14ac:dyDescent="0.25">
      <c r="B25" s="38">
        <v>44144</v>
      </c>
      <c r="C25" s="41" t="s">
        <v>213</v>
      </c>
      <c r="D25" s="42" t="s">
        <v>153</v>
      </c>
      <c r="E25" s="42" t="s">
        <v>216</v>
      </c>
      <c r="F25" s="47" t="s">
        <v>41</v>
      </c>
      <c r="G25" s="39"/>
      <c r="H25" s="34"/>
      <c r="I25" s="34"/>
      <c r="J25" s="45">
        <v>4</v>
      </c>
      <c r="K25" s="39"/>
      <c r="L25" s="39"/>
      <c r="M25" s="39"/>
    </row>
    <row r="26" spans="2:13" ht="12.95" customHeight="1" x14ac:dyDescent="0.25">
      <c r="B26" s="37" t="s">
        <v>177</v>
      </c>
      <c r="C26" s="41" t="s">
        <v>213</v>
      </c>
      <c r="D26" s="42" t="s">
        <v>111</v>
      </c>
      <c r="E26" s="42" t="s">
        <v>176</v>
      </c>
      <c r="F26" s="47" t="s">
        <v>46</v>
      </c>
      <c r="G26" s="39"/>
      <c r="H26" s="34"/>
      <c r="I26" s="34"/>
      <c r="J26" s="34"/>
      <c r="K26" s="44">
        <v>4</v>
      </c>
      <c r="L26" s="39"/>
      <c r="M26" s="39"/>
    </row>
    <row r="27" spans="2:13" ht="12.95" customHeight="1" x14ac:dyDescent="0.25">
      <c r="B27" s="37" t="s">
        <v>177</v>
      </c>
      <c r="C27" s="41" t="s">
        <v>214</v>
      </c>
      <c r="D27" s="42" t="s">
        <v>112</v>
      </c>
      <c r="E27" s="42" t="s">
        <v>178</v>
      </c>
      <c r="F27" s="47" t="s">
        <v>46</v>
      </c>
      <c r="G27" s="39"/>
      <c r="H27" s="34"/>
      <c r="I27" s="34"/>
      <c r="J27" s="34"/>
      <c r="K27" s="44">
        <v>7</v>
      </c>
      <c r="L27" s="39"/>
      <c r="M27" s="39"/>
    </row>
    <row r="28" spans="2:13" ht="12.95" customHeight="1" x14ac:dyDescent="0.25">
      <c r="B28" s="37" t="s">
        <v>185</v>
      </c>
      <c r="C28" s="41" t="s">
        <v>214</v>
      </c>
      <c r="D28" s="42" t="s">
        <v>129</v>
      </c>
      <c r="E28" s="42" t="s">
        <v>188</v>
      </c>
      <c r="F28" s="47" t="s">
        <v>46</v>
      </c>
      <c r="G28" s="39"/>
      <c r="H28" s="34">
        <v>1</v>
      </c>
      <c r="I28" s="34">
        <v>5</v>
      </c>
      <c r="J28" s="34"/>
      <c r="K28" s="44">
        <v>7</v>
      </c>
      <c r="L28" s="39"/>
      <c r="M28" s="39"/>
    </row>
    <row r="29" spans="2:13" ht="12.95" customHeight="1" x14ac:dyDescent="0.25">
      <c r="B29" s="37" t="s">
        <v>193</v>
      </c>
      <c r="C29" s="41" t="s">
        <v>214</v>
      </c>
      <c r="D29" s="42" t="s">
        <v>135</v>
      </c>
      <c r="E29" s="42" t="s">
        <v>194</v>
      </c>
      <c r="F29" s="47" t="s">
        <v>46</v>
      </c>
      <c r="G29" s="39"/>
      <c r="H29" s="34"/>
      <c r="I29" s="34"/>
      <c r="J29" s="34"/>
      <c r="K29" s="44">
        <v>8</v>
      </c>
      <c r="L29" s="39">
        <v>5</v>
      </c>
      <c r="M29" s="39">
        <v>5</v>
      </c>
    </row>
    <row r="30" spans="2:13" ht="12.95" customHeight="1" x14ac:dyDescent="0.25">
      <c r="B30" s="38">
        <v>44151</v>
      </c>
      <c r="C30" s="41" t="s">
        <v>213</v>
      </c>
      <c r="D30" s="42" t="s">
        <v>159</v>
      </c>
      <c r="E30" s="42" t="s">
        <v>222</v>
      </c>
      <c r="F30" s="47" t="s">
        <v>46</v>
      </c>
      <c r="G30" s="39"/>
      <c r="H30" s="34"/>
      <c r="I30" s="34"/>
      <c r="J30" s="34"/>
      <c r="K30" s="44">
        <v>4</v>
      </c>
      <c r="L30" s="39"/>
      <c r="M30" s="39"/>
    </row>
    <row r="31" spans="2:13" ht="12.95" customHeight="1" x14ac:dyDescent="0.25">
      <c r="B31" s="37" t="s">
        <v>196</v>
      </c>
      <c r="C31" s="41" t="s">
        <v>213</v>
      </c>
      <c r="D31" s="42" t="s">
        <v>136</v>
      </c>
      <c r="E31" s="42" t="s">
        <v>195</v>
      </c>
      <c r="F31" s="47" t="s">
        <v>105</v>
      </c>
      <c r="G31" s="39">
        <v>2</v>
      </c>
      <c r="H31" s="34"/>
      <c r="I31" s="34"/>
      <c r="J31" s="34"/>
      <c r="K31" s="39"/>
      <c r="L31" s="44">
        <v>6</v>
      </c>
      <c r="M31" s="39">
        <v>6</v>
      </c>
    </row>
    <row r="32" spans="2:13" ht="12.95" customHeight="1" x14ac:dyDescent="0.25">
      <c r="B32" s="37" t="s">
        <v>198</v>
      </c>
      <c r="C32" s="41" t="s">
        <v>213</v>
      </c>
      <c r="D32" s="42" t="s">
        <v>138</v>
      </c>
      <c r="E32" s="42" t="s">
        <v>197</v>
      </c>
      <c r="F32" s="47" t="s">
        <v>105</v>
      </c>
      <c r="G32" s="39"/>
      <c r="H32" s="34"/>
      <c r="I32" s="34"/>
      <c r="J32" s="34">
        <v>4</v>
      </c>
      <c r="K32" s="39"/>
      <c r="L32" s="44">
        <v>6</v>
      </c>
      <c r="M32" s="39"/>
    </row>
    <row r="33" spans="2:13" ht="12.95" customHeight="1" x14ac:dyDescent="0.25">
      <c r="B33" s="37" t="s">
        <v>198</v>
      </c>
      <c r="C33" s="41" t="s">
        <v>214</v>
      </c>
      <c r="D33" s="42" t="s">
        <v>139</v>
      </c>
      <c r="E33" s="42" t="s">
        <v>199</v>
      </c>
      <c r="F33" s="47" t="s">
        <v>105</v>
      </c>
      <c r="G33" s="39"/>
      <c r="H33" s="34"/>
      <c r="I33" s="34"/>
      <c r="J33" s="34"/>
      <c r="K33" s="39">
        <v>3</v>
      </c>
      <c r="L33" s="44">
        <v>2</v>
      </c>
      <c r="M33" s="39">
        <v>4</v>
      </c>
    </row>
    <row r="34" spans="2:13" ht="12.95" customHeight="1" x14ac:dyDescent="0.25">
      <c r="B34" s="38">
        <v>44137</v>
      </c>
      <c r="C34" s="41" t="s">
        <v>213</v>
      </c>
      <c r="D34" s="42" t="s">
        <v>141</v>
      </c>
      <c r="E34" s="42" t="s">
        <v>200</v>
      </c>
      <c r="F34" s="47" t="s">
        <v>105</v>
      </c>
      <c r="G34" s="39">
        <v>2</v>
      </c>
      <c r="H34" s="34"/>
      <c r="I34" s="34"/>
      <c r="J34" s="34"/>
      <c r="K34" s="39"/>
      <c r="L34" s="44">
        <v>4</v>
      </c>
      <c r="M34" s="39">
        <v>4</v>
      </c>
    </row>
    <row r="35" spans="2:13" ht="12.95" customHeight="1" x14ac:dyDescent="0.25">
      <c r="B35" s="38">
        <v>44141</v>
      </c>
      <c r="C35" s="41" t="s">
        <v>214</v>
      </c>
      <c r="D35" s="42" t="s">
        <v>150</v>
      </c>
      <c r="E35" s="42" t="s">
        <v>209</v>
      </c>
      <c r="F35" s="47" t="s">
        <v>105</v>
      </c>
      <c r="G35" s="39"/>
      <c r="H35" s="34"/>
      <c r="I35" s="34"/>
      <c r="J35" s="34"/>
      <c r="K35" s="39"/>
      <c r="L35" s="44">
        <v>6</v>
      </c>
      <c r="M35" s="39"/>
    </row>
    <row r="36" spans="2:13" ht="12.95" customHeight="1" x14ac:dyDescent="0.25">
      <c r="B36" s="38">
        <v>44145</v>
      </c>
      <c r="C36" s="41" t="s">
        <v>213</v>
      </c>
      <c r="D36" s="42" t="s">
        <v>155</v>
      </c>
      <c r="E36" s="42" t="s">
        <v>218</v>
      </c>
      <c r="F36" s="47" t="s">
        <v>105</v>
      </c>
      <c r="G36" s="39"/>
      <c r="H36" s="34"/>
      <c r="I36" s="34"/>
      <c r="J36" s="34"/>
      <c r="K36" s="39"/>
      <c r="L36" s="44">
        <v>3</v>
      </c>
      <c r="M36" s="39"/>
    </row>
    <row r="37" spans="2:13" ht="12.95" customHeight="1" x14ac:dyDescent="0.25">
      <c r="B37" s="38">
        <v>44147</v>
      </c>
      <c r="C37" s="41" t="s">
        <v>213</v>
      </c>
      <c r="D37" s="42" t="s">
        <v>158</v>
      </c>
      <c r="E37" s="42" t="s">
        <v>221</v>
      </c>
      <c r="F37" s="47" t="s">
        <v>105</v>
      </c>
      <c r="G37" s="39"/>
      <c r="H37" s="34"/>
      <c r="I37" s="34"/>
      <c r="J37" s="34"/>
      <c r="K37" s="39"/>
      <c r="L37" s="44">
        <v>11</v>
      </c>
      <c r="M37" s="39"/>
    </row>
    <row r="38" spans="2:13" ht="12.95" customHeight="1" x14ac:dyDescent="0.25">
      <c r="B38" s="37" t="s">
        <v>182</v>
      </c>
      <c r="C38" s="41" t="s">
        <v>213</v>
      </c>
      <c r="D38" s="42" t="s">
        <v>121</v>
      </c>
      <c r="E38" s="42" t="s">
        <v>181</v>
      </c>
      <c r="F38" s="47" t="s">
        <v>92</v>
      </c>
      <c r="G38" s="39"/>
      <c r="H38" s="34"/>
      <c r="I38" s="34"/>
      <c r="J38" s="34">
        <v>9</v>
      </c>
      <c r="K38" s="39"/>
      <c r="L38" s="39"/>
      <c r="M38" s="44">
        <v>12</v>
      </c>
    </row>
    <row r="39" spans="2:13" ht="12.95" customHeight="1" x14ac:dyDescent="0.25">
      <c r="B39" s="37" t="s">
        <v>185</v>
      </c>
      <c r="C39" s="41" t="s">
        <v>214</v>
      </c>
      <c r="D39" s="42" t="s">
        <v>130</v>
      </c>
      <c r="E39" s="42" t="s">
        <v>189</v>
      </c>
      <c r="F39" s="47" t="s">
        <v>92</v>
      </c>
      <c r="G39" s="39"/>
      <c r="H39" s="34"/>
      <c r="I39" s="34"/>
      <c r="J39" s="34"/>
      <c r="K39" s="39"/>
      <c r="L39" s="39"/>
      <c r="M39" s="44">
        <v>2</v>
      </c>
    </row>
    <row r="40" spans="2:13" ht="12.95" customHeight="1" x14ac:dyDescent="0.25">
      <c r="B40" s="38">
        <v>44138</v>
      </c>
      <c r="C40" s="41" t="s">
        <v>213</v>
      </c>
      <c r="D40" s="42" t="s">
        <v>143</v>
      </c>
      <c r="E40" s="42" t="s">
        <v>202</v>
      </c>
      <c r="F40" s="47" t="s">
        <v>92</v>
      </c>
      <c r="G40" s="39"/>
      <c r="H40" s="34"/>
      <c r="I40" s="34">
        <v>5</v>
      </c>
      <c r="J40" s="34">
        <v>8</v>
      </c>
      <c r="K40" s="39">
        <v>7</v>
      </c>
      <c r="L40" s="39">
        <v>3</v>
      </c>
      <c r="M40" s="44">
        <v>23</v>
      </c>
    </row>
    <row r="42" spans="2:13" x14ac:dyDescent="0.25">
      <c r="B42" t="s">
        <v>226</v>
      </c>
    </row>
  </sheetData>
  <autoFilter ref="B2:M40" xr:uid="{00000000-0009-0000-0000-000004000000}">
    <sortState xmlns:xlrd2="http://schemas.microsoft.com/office/spreadsheetml/2017/richdata2" ref="B3:M40">
      <sortCondition ref="F3:F40"/>
      <sortCondition ref="B3:B40"/>
      <sortCondition ref="C3:C40"/>
    </sortState>
  </autoFilter>
  <mergeCells count="1">
    <mergeCell ref="G1:M1"/>
  </mergeCells>
  <pageMargins left="0.05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39"/>
  <sheetViews>
    <sheetView workbookViewId="0">
      <selection activeCell="A40" sqref="A40:XFD40"/>
    </sheetView>
  </sheetViews>
  <sheetFormatPr defaultRowHeight="15" x14ac:dyDescent="0.25"/>
  <sheetData>
    <row r="1" spans="2:3" x14ac:dyDescent="0.25">
      <c r="B1" t="s">
        <v>228</v>
      </c>
      <c r="C1" t="s">
        <v>227</v>
      </c>
    </row>
    <row r="2" spans="2:3" x14ac:dyDescent="0.25">
      <c r="B2" t="s">
        <v>160</v>
      </c>
      <c r="C2" t="s">
        <v>18</v>
      </c>
    </row>
    <row r="3" spans="2:3" x14ac:dyDescent="0.25">
      <c r="B3" t="s">
        <v>152</v>
      </c>
      <c r="C3" t="s">
        <v>18</v>
      </c>
    </row>
    <row r="4" spans="2:3" x14ac:dyDescent="0.25">
      <c r="B4" t="s">
        <v>131</v>
      </c>
      <c r="C4" t="s">
        <v>18</v>
      </c>
    </row>
    <row r="5" spans="2:3" x14ac:dyDescent="0.25">
      <c r="B5" t="s">
        <v>142</v>
      </c>
      <c r="C5" t="s">
        <v>18</v>
      </c>
    </row>
    <row r="6" spans="2:3" x14ac:dyDescent="0.25">
      <c r="B6" t="s">
        <v>149</v>
      </c>
      <c r="C6" t="s">
        <v>18</v>
      </c>
    </row>
    <row r="7" spans="2:3" x14ac:dyDescent="0.25">
      <c r="B7" t="s">
        <v>132</v>
      </c>
      <c r="C7" t="s">
        <v>18</v>
      </c>
    </row>
    <row r="8" spans="2:3" x14ac:dyDescent="0.25">
      <c r="B8" t="s">
        <v>126</v>
      </c>
      <c r="C8" t="s">
        <v>30</v>
      </c>
    </row>
    <row r="9" spans="2:3" x14ac:dyDescent="0.25">
      <c r="B9" t="s">
        <v>144</v>
      </c>
      <c r="C9" t="s">
        <v>30</v>
      </c>
    </row>
    <row r="10" spans="2:3" x14ac:dyDescent="0.25">
      <c r="B10" t="s">
        <v>147</v>
      </c>
      <c r="C10" t="s">
        <v>30</v>
      </c>
    </row>
    <row r="11" spans="2:3" x14ac:dyDescent="0.25">
      <c r="B11" t="s">
        <v>146</v>
      </c>
      <c r="C11" t="s">
        <v>30</v>
      </c>
    </row>
    <row r="12" spans="2:3" x14ac:dyDescent="0.25">
      <c r="B12" t="s">
        <v>114</v>
      </c>
      <c r="C12" t="s">
        <v>30</v>
      </c>
    </row>
    <row r="13" spans="2:3" x14ac:dyDescent="0.25">
      <c r="B13" t="s">
        <v>156</v>
      </c>
      <c r="C13" t="s">
        <v>30</v>
      </c>
    </row>
    <row r="14" spans="2:3" x14ac:dyDescent="0.25">
      <c r="B14" t="s">
        <v>128</v>
      </c>
      <c r="C14" t="s">
        <v>30</v>
      </c>
    </row>
    <row r="15" spans="2:3" x14ac:dyDescent="0.25">
      <c r="B15" t="s">
        <v>134</v>
      </c>
      <c r="C15" t="s">
        <v>36</v>
      </c>
    </row>
    <row r="16" spans="2:3" x14ac:dyDescent="0.25">
      <c r="B16" t="s">
        <v>148</v>
      </c>
      <c r="C16" t="s">
        <v>36</v>
      </c>
    </row>
    <row r="17" spans="2:3" x14ac:dyDescent="0.25">
      <c r="B17" t="s">
        <v>157</v>
      </c>
      <c r="C17" t="s">
        <v>36</v>
      </c>
    </row>
    <row r="18" spans="2:3" x14ac:dyDescent="0.25">
      <c r="B18" t="s">
        <v>154</v>
      </c>
      <c r="C18" t="s">
        <v>36</v>
      </c>
    </row>
    <row r="19" spans="2:3" x14ac:dyDescent="0.25">
      <c r="B19" t="s">
        <v>122</v>
      </c>
      <c r="C19" t="s">
        <v>36</v>
      </c>
    </row>
    <row r="20" spans="2:3" x14ac:dyDescent="0.25">
      <c r="B20" t="s">
        <v>151</v>
      </c>
      <c r="C20" t="s">
        <v>41</v>
      </c>
    </row>
    <row r="21" spans="2:3" x14ac:dyDescent="0.25">
      <c r="B21" t="s">
        <v>145</v>
      </c>
      <c r="C21" t="s">
        <v>41</v>
      </c>
    </row>
    <row r="22" spans="2:3" x14ac:dyDescent="0.25">
      <c r="B22" t="s">
        <v>127</v>
      </c>
      <c r="C22" t="s">
        <v>41</v>
      </c>
    </row>
    <row r="23" spans="2:3" x14ac:dyDescent="0.25">
      <c r="B23" t="s">
        <v>153</v>
      </c>
      <c r="C23" t="s">
        <v>41</v>
      </c>
    </row>
    <row r="24" spans="2:3" x14ac:dyDescent="0.25">
      <c r="B24" t="s">
        <v>113</v>
      </c>
      <c r="C24" t="s">
        <v>41</v>
      </c>
    </row>
    <row r="25" spans="2:3" x14ac:dyDescent="0.25">
      <c r="B25" t="s">
        <v>111</v>
      </c>
      <c r="C25" t="s">
        <v>46</v>
      </c>
    </row>
    <row r="26" spans="2:3" x14ac:dyDescent="0.25">
      <c r="B26" t="s">
        <v>112</v>
      </c>
      <c r="C26" t="s">
        <v>46</v>
      </c>
    </row>
    <row r="27" spans="2:3" x14ac:dyDescent="0.25">
      <c r="B27" t="s">
        <v>129</v>
      </c>
      <c r="C27" t="s">
        <v>46</v>
      </c>
    </row>
    <row r="28" spans="2:3" x14ac:dyDescent="0.25">
      <c r="B28" t="s">
        <v>135</v>
      </c>
      <c r="C28" t="s">
        <v>46</v>
      </c>
    </row>
    <row r="29" spans="2:3" x14ac:dyDescent="0.25">
      <c r="B29" t="s">
        <v>159</v>
      </c>
      <c r="C29" t="s">
        <v>46</v>
      </c>
    </row>
    <row r="30" spans="2:3" x14ac:dyDescent="0.25">
      <c r="B30" t="s">
        <v>155</v>
      </c>
      <c r="C30" t="s">
        <v>105</v>
      </c>
    </row>
    <row r="31" spans="2:3" x14ac:dyDescent="0.25">
      <c r="B31" t="s">
        <v>141</v>
      </c>
      <c r="C31" t="s">
        <v>105</v>
      </c>
    </row>
    <row r="32" spans="2:3" x14ac:dyDescent="0.25">
      <c r="B32" t="s">
        <v>139</v>
      </c>
      <c r="C32" t="s">
        <v>105</v>
      </c>
    </row>
    <row r="33" spans="2:3" x14ac:dyDescent="0.25">
      <c r="B33" t="s">
        <v>150</v>
      </c>
      <c r="C33" t="s">
        <v>105</v>
      </c>
    </row>
    <row r="34" spans="2:3" x14ac:dyDescent="0.25">
      <c r="B34" t="s">
        <v>138</v>
      </c>
      <c r="C34" t="s">
        <v>105</v>
      </c>
    </row>
    <row r="35" spans="2:3" x14ac:dyDescent="0.25">
      <c r="B35" t="s">
        <v>136</v>
      </c>
      <c r="C35" t="s">
        <v>105</v>
      </c>
    </row>
    <row r="36" spans="2:3" x14ac:dyDescent="0.25">
      <c r="B36" t="s">
        <v>158</v>
      </c>
      <c r="C36" t="s">
        <v>105</v>
      </c>
    </row>
    <row r="37" spans="2:3" x14ac:dyDescent="0.25">
      <c r="B37" t="s">
        <v>121</v>
      </c>
      <c r="C37" t="s">
        <v>92</v>
      </c>
    </row>
    <row r="38" spans="2:3" x14ac:dyDescent="0.25">
      <c r="B38" t="s">
        <v>143</v>
      </c>
      <c r="C38" t="s">
        <v>92</v>
      </c>
    </row>
    <row r="39" spans="2:3" x14ac:dyDescent="0.25">
      <c r="B39" t="s">
        <v>130</v>
      </c>
      <c r="C39" t="s">
        <v>92</v>
      </c>
    </row>
  </sheetData>
  <autoFilter ref="B1:C1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aule info</vt:lpstr>
      <vt:lpstr>bilanciamento</vt:lpstr>
      <vt:lpstr>Foglio1</vt:lpstr>
      <vt:lpstr>plichi A3</vt:lpstr>
      <vt:lpstr>uffici_Resp</vt:lpstr>
      <vt:lpstr>'plichi 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Nappa Mirella</cp:lastModifiedBy>
  <cp:lastPrinted>2021-12-09T09:14:20Z</cp:lastPrinted>
  <dcterms:created xsi:type="dcterms:W3CDTF">2020-10-01T12:37:10Z</dcterms:created>
  <dcterms:modified xsi:type="dcterms:W3CDTF">2022-03-30T13:37:11Z</dcterms:modified>
</cp:coreProperties>
</file>